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tabRatio="865" activeTab="0"/>
  </bookViews>
  <sheets>
    <sheet name="START" sheetId="1" r:id="rId1"/>
    <sheet name="Instructions" sheetId="2" r:id="rId2"/>
    <sheet name="Template names" sheetId="3" r:id="rId3"/>
    <sheet name="Lookup and lists" sheetId="4" r:id="rId4"/>
    <sheet name="E1-Sum" sheetId="5" r:id="rId5"/>
    <sheet name="E2-FinPerf" sheetId="6" r:id="rId6"/>
    <sheet name="E3-Capex" sheetId="7" r:id="rId7"/>
    <sheet name="E4-FinPos" sheetId="8" r:id="rId8"/>
    <sheet name="E5-CFlow" sheetId="9" r:id="rId9"/>
    <sheet name="SE1" sheetId="10" r:id="rId10"/>
    <sheet name="SE2" sheetId="11" r:id="rId11"/>
    <sheet name="SE3" sheetId="12" r:id="rId12"/>
    <sheet name="SE4" sheetId="13" r:id="rId13"/>
    <sheet name="SE5" sheetId="14" r:id="rId14"/>
    <sheet name="SE6a" sheetId="15" r:id="rId15"/>
    <sheet name="SE6b" sheetId="16" r:id="rId16"/>
    <sheet name="SE6c" sheetId="17" r:id="rId17"/>
    <sheet name="SE7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DJ1" localSheetId="1">'[6]Template names'!#REF!</definedName>
    <definedName name="ADJ1">'Template names'!#REF!</definedName>
    <definedName name="ADJ10" localSheetId="1">'[6]Template names'!#REF!</definedName>
    <definedName name="ADJ10">'Template names'!#REF!</definedName>
    <definedName name="ADJ10plus" localSheetId="1">'[6]Template names'!#REF!</definedName>
    <definedName name="ADJ10plus">'Template names'!#REF!</definedName>
    <definedName name="ADJ11" localSheetId="1">'[6]Template names'!#REF!</definedName>
    <definedName name="ADJ11">'Template names'!#REF!</definedName>
    <definedName name="ADJ12" localSheetId="1">'[6]Template names'!#REF!</definedName>
    <definedName name="ADJ12">'Template names'!#REF!</definedName>
    <definedName name="ADJ13" localSheetId="1">'[6]Template names'!#REF!</definedName>
    <definedName name="ADJ13">'Template names'!#REF!</definedName>
    <definedName name="ADJ14" localSheetId="1">'[6]Template names'!#REF!</definedName>
    <definedName name="ADJ14">'Template names'!#REF!</definedName>
    <definedName name="ADJ16" localSheetId="1">'[6]Template names'!#REF!</definedName>
    <definedName name="ADJ16">'Template names'!#REF!</definedName>
    <definedName name="ADJ17" localSheetId="1">'[6]Template names'!#REF!</definedName>
    <definedName name="ADJ17">'Template names'!#REF!</definedName>
    <definedName name="ADJ18" localSheetId="1">'[6]Template names'!#REF!</definedName>
    <definedName name="ADJ18">'Template names'!#REF!</definedName>
    <definedName name="ADJ18A" localSheetId="1">'[6]Template names'!#REF!</definedName>
    <definedName name="ADJ18A">'Template names'!#REF!</definedName>
    <definedName name="ADJ18B" localSheetId="1">'[6]Template names'!#REF!</definedName>
    <definedName name="ADJ18B">'Template names'!#REF!</definedName>
    <definedName name="ADJ19" localSheetId="1">'[6]Template names'!#REF!</definedName>
    <definedName name="ADJ19">'Template names'!#REF!</definedName>
    <definedName name="ADJ19B" localSheetId="1">'[6]Template names'!#REF!</definedName>
    <definedName name="ADJ19B">'Template names'!#REF!</definedName>
    <definedName name="ADJ2" localSheetId="1">'[6]Template names'!#REF!</definedName>
    <definedName name="ADJ2">'Template names'!#REF!</definedName>
    <definedName name="ADJ3" localSheetId="1">'[6]Template names'!#REF!</definedName>
    <definedName name="ADJ3">'Template names'!#REF!</definedName>
    <definedName name="ADJ4" localSheetId="1">'[6]Template names'!#REF!</definedName>
    <definedName name="ADJ4">'Template names'!#REF!</definedName>
    <definedName name="ADJ5" localSheetId="1">'[6]Template names'!#REF!</definedName>
    <definedName name="ADJ5">'Template names'!#REF!</definedName>
    <definedName name="ADJ6" localSheetId="1">'[6]Template names'!#REF!</definedName>
    <definedName name="ADJ6">'Template names'!#REF!</definedName>
    <definedName name="ADJ7" localSheetId="1">'[6]Template names'!#REF!</definedName>
    <definedName name="ADJ7">'Template names'!#REF!</definedName>
    <definedName name="ADJ8" localSheetId="1">'[6]Template names'!#REF!</definedName>
    <definedName name="ADJ8">'Template names'!#REF!</definedName>
    <definedName name="ADJ8A" localSheetId="1">'[6]Template names'!#REF!</definedName>
    <definedName name="ADJ8A">'Template names'!#REF!</definedName>
    <definedName name="ADJ8B" localSheetId="1">'[6]Template names'!#REF!</definedName>
    <definedName name="ADJ8B">'Template names'!#REF!</definedName>
    <definedName name="ADJ9" localSheetId="1">'[6]Template names'!#REF!</definedName>
    <definedName name="ADJ9">'Template names'!#REF!</definedName>
    <definedName name="ADJP1" localSheetId="1">'[6]Template names'!#REF!</definedName>
    <definedName name="ADJP1">'Template names'!#REF!</definedName>
    <definedName name="adjsum" localSheetId="1">'[6]Template names'!#REF!</definedName>
    <definedName name="adjsum">'Template names'!#REF!</definedName>
    <definedName name="ADJTB1" localSheetId="1">'[6]Template names'!#REF!</definedName>
    <definedName name="ADJTB1">'Template names'!#REF!</definedName>
    <definedName name="ADJXX" localSheetId="1">'[6]Template names'!#REF!</definedName>
    <definedName name="ADJXX">'Template names'!#REF!</definedName>
    <definedName name="Approve10">'[4]Template names'!$B$109</definedName>
    <definedName name="assetsched">'Template names'!#REF!</definedName>
    <definedName name="avelife07">#REF!</definedName>
    <definedName name="avelife08">#REF!</definedName>
    <definedName name="avelife09">#REF!</definedName>
    <definedName name="avelife10">#REF!</definedName>
    <definedName name="avelife11">#REF!</definedName>
    <definedName name="avelife12">#REF!</definedName>
    <definedName name="avelife13">#REF!</definedName>
    <definedName name="balloon" localSheetId="1">#REF!</definedName>
    <definedName name="balloon">#REF!</definedName>
    <definedName name="basedesc">'Template names'!$D$40:$D$40</definedName>
    <definedName name="baseindex">'Template names'!#REF!</definedName>
    <definedName name="Bus" localSheetId="1">#REF!</definedName>
    <definedName name="Bus">#REF!</definedName>
    <definedName name="Capex">'E3-Capex'!$A$7</definedName>
    <definedName name="capexfactor" localSheetId="1">#REF!</definedName>
    <definedName name="capexfactor">#REF!</definedName>
    <definedName name="capexlimit06">#REF!</definedName>
    <definedName name="capexlimit07">#REF!</definedName>
    <definedName name="capexlimit08">#REF!</definedName>
    <definedName name="capexlimit09">#REF!</definedName>
    <definedName name="capexrate04" localSheetId="1">#REF!</definedName>
    <definedName name="capexrate04">#REF!</definedName>
    <definedName name="capexrate05" localSheetId="1">#REF!</definedName>
    <definedName name="capexrate05">#REF!</definedName>
    <definedName name="capexrate06">#REF!</definedName>
    <definedName name="capexrate07">#REF!</definedName>
    <definedName name="capexrate08">#REF!</definedName>
    <definedName name="capexrate09">#REF!</definedName>
    <definedName name="capexrate10">#REF!</definedName>
    <definedName name="capexrate11">#REF!</definedName>
    <definedName name="capexrate12">#REF!</definedName>
    <definedName name="capexrate13">#REF!</definedName>
    <definedName name="capexrate14">#REF!</definedName>
    <definedName name="capexrate15">#REF!</definedName>
    <definedName name="capexrate16">#REF!</definedName>
    <definedName name="capexrate17">#REF!</definedName>
    <definedName name="capexrate18">#REF!</definedName>
    <definedName name="capexrate19">#REF!</definedName>
    <definedName name="capexrate20">#REF!</definedName>
    <definedName name="capexrate21">#REF!</definedName>
    <definedName name="Capytd" localSheetId="1">#REF!</definedName>
    <definedName name="Capytd">#REF!</definedName>
    <definedName name="Cash1">'Template names'!$B$72</definedName>
    <definedName name="Cash2">'Template names'!$B$73</definedName>
    <definedName name="ccf04" localSheetId="1">#REF!</definedName>
    <definedName name="ccf04">#REF!</definedName>
    <definedName name="ccf05" localSheetId="1">#REF!</definedName>
    <definedName name="ccf05">#REF!</definedName>
    <definedName name="ccf06">#REF!</definedName>
    <definedName name="ccf07">#REF!</definedName>
    <definedName name="ccf08">#REF!</definedName>
    <definedName name="ccf09">#REF!</definedName>
    <definedName name="ccf10">#REF!</definedName>
    <definedName name="ccf11">#REF!</definedName>
    <definedName name="ccf12">#REF!</definedName>
    <definedName name="ccf13">#REF!</definedName>
    <definedName name="cfactor08">#REF!</definedName>
    <definedName name="cfactor09">#REF!</definedName>
    <definedName name="cfactor10">#REF!</definedName>
    <definedName name="cfactor11">#REF!</definedName>
    <definedName name="cfactor12">#REF!</definedName>
    <definedName name="cfactor13">#REF!</definedName>
    <definedName name="Charges1">'Template names'!#REF!</definedName>
    <definedName name="choosebase">'Template names'!#REF!</definedName>
    <definedName name="Consolques">'Template names'!#REF!</definedName>
    <definedName name="cpi1">'[2]Balance Sheet'!$D$50</definedName>
    <definedName name="cpi2">'[2]Balance Sheet'!$E$50</definedName>
    <definedName name="cpi3">'[2]Balance Sheet'!$F$50</definedName>
    <definedName name="cpix04" localSheetId="1">#REF!</definedName>
    <definedName name="cpix04">#REF!</definedName>
    <definedName name="cpix05" localSheetId="1">#REF!</definedName>
    <definedName name="cpix05">#REF!</definedName>
    <definedName name="cpix06">#REF!</definedName>
    <definedName name="cpix07">#REF!</definedName>
    <definedName name="cpix08">#REF!</definedName>
    <definedName name="cpix09">#REF!</definedName>
    <definedName name="cpix10">#REF!</definedName>
    <definedName name="cpix11">#REF!</definedName>
    <definedName name="cpix12">#REF!</definedName>
    <definedName name="cpix13">#REF!</definedName>
    <definedName name="cpix14">#REF!</definedName>
    <definedName name="cpix15">#REF!</definedName>
    <definedName name="cpix16">#REF!</definedName>
    <definedName name="cpix17">#REF!</definedName>
    <definedName name="cpix18">#REF!</definedName>
    <definedName name="cpix19">#REF!</definedName>
    <definedName name="cpix20">#REF!</definedName>
    <definedName name="cpix21">#REF!</definedName>
    <definedName name="credit06" localSheetId="1">#REF!</definedName>
    <definedName name="credit06">#REF!</definedName>
    <definedName name="Date" localSheetId="1">'Instructions'!$X$10</definedName>
    <definedName name="Date">'Instructions'!$X$10</definedName>
    <definedName name="debt03" localSheetId="1">#REF!</definedName>
    <definedName name="debt03">#REF!</definedName>
    <definedName name="debt04" localSheetId="1">#REF!</definedName>
    <definedName name="debt04">#REF!</definedName>
    <definedName name="debt05" localSheetId="1">#REF!</definedName>
    <definedName name="debt05">#REF!</definedName>
    <definedName name="debt06">#REF!</definedName>
    <definedName name="debt07">#REF!</definedName>
    <definedName name="debt08">#REF!</definedName>
    <definedName name="debt09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17">#REF!</definedName>
    <definedName name="debt18">#REF!</definedName>
    <definedName name="debt19">#REF!</definedName>
    <definedName name="debt20">#REF!</definedName>
    <definedName name="debt21">#REF!</definedName>
    <definedName name="debtrev04" localSheetId="1">#REF!</definedName>
    <definedName name="debtrev04">#REF!</definedName>
    <definedName name="debtrev05" localSheetId="1">#REF!</definedName>
    <definedName name="debtrev05">#REF!</definedName>
    <definedName name="debtrev06">#REF!</definedName>
    <definedName name="debtrev07">#REF!</definedName>
    <definedName name="debtrev08">#REF!</definedName>
    <definedName name="debtrev09">#REF!</definedName>
    <definedName name="debtrev10">#REF!</definedName>
    <definedName name="debtrev11">#REF!</definedName>
    <definedName name="debtrev12">#REF!</definedName>
    <definedName name="debtrev13">#REF!</definedName>
    <definedName name="debtrev14">#REF!</definedName>
    <definedName name="debtrev15">#REF!</definedName>
    <definedName name="debtrev16">#REF!</definedName>
    <definedName name="debtrev17">#REF!</definedName>
    <definedName name="debtrev18">#REF!</definedName>
    <definedName name="debtrev19">#REF!</definedName>
    <definedName name="debtrev20">#REF!</definedName>
    <definedName name="debtrev21">#REF!</definedName>
    <definedName name="DEP1">'Template names'!#REF!</definedName>
    <definedName name="DEP10">'Template names'!#REF!</definedName>
    <definedName name="DEP11">'Template names'!#REF!</definedName>
    <definedName name="DEP12">'Template names'!#REF!</definedName>
    <definedName name="DEP13">'Template names'!#REF!</definedName>
    <definedName name="DEP14">'Template names'!#REF!</definedName>
    <definedName name="DEP2">'Template names'!#REF!</definedName>
    <definedName name="DEP3">'Template names'!#REF!</definedName>
    <definedName name="DEP4">'Template names'!#REF!</definedName>
    <definedName name="DEP5">'Template names'!#REF!</definedName>
    <definedName name="DEP6">'Template names'!#REF!</definedName>
    <definedName name="DEP7">'Template names'!#REF!</definedName>
    <definedName name="DEP8">'Template names'!#REF!</definedName>
    <definedName name="DEP9">'Template names'!#REF!</definedName>
    <definedName name="desc">'Template names'!$B$31</definedName>
    <definedName name="dfratio03">#REF!</definedName>
    <definedName name="dfratio04">#REF!</definedName>
    <definedName name="dfratio05">#REF!</definedName>
    <definedName name="dfratio06">#REF!</definedName>
    <definedName name="dfratioadj04">#REF!</definedName>
    <definedName name="dfration02">#REF!</definedName>
    <definedName name="ecchoice" localSheetId="1">#REF!</definedName>
    <definedName name="ecchoice">#REF!</definedName>
    <definedName name="ecf04" localSheetId="1">#REF!</definedName>
    <definedName name="ecf04">#REF!</definedName>
    <definedName name="ecf05" localSheetId="1">#REF!</definedName>
    <definedName name="ecf05">#REF!</definedName>
    <definedName name="ecf06">#REF!</definedName>
    <definedName name="ecf07">#REF!</definedName>
    <definedName name="ecf08">#REF!</definedName>
    <definedName name="ecf09">#REF!</definedName>
    <definedName name="ecf10">#REF!</definedName>
    <definedName name="ecf11">#REF!</definedName>
    <definedName name="ecf12">#REF!</definedName>
    <definedName name="ecf13">#REF!</definedName>
    <definedName name="elec05" localSheetId="1">#REF!</definedName>
    <definedName name="elec05">#REF!</definedName>
    <definedName name="elec06">#REF!</definedName>
    <definedName name="elec07">#REF!</definedName>
    <definedName name="elec08">#REF!</definedName>
    <definedName name="elec09">#REF!</definedName>
    <definedName name="elec10">#REF!</definedName>
    <definedName name="elec11">#REF!</definedName>
    <definedName name="elec12">#REF!</definedName>
    <definedName name="elec13">#REF!</definedName>
    <definedName name="elecbulk06">#REF!</definedName>
    <definedName name="elecextra">#REF!</definedName>
    <definedName name="elecrev06">#REF!</definedName>
    <definedName name="elecrev07">#REF!</definedName>
    <definedName name="elecrev08">#REF!</definedName>
    <definedName name="elecrev09">#REF!</definedName>
    <definedName name="elecrev10">#REF!</definedName>
    <definedName name="elecrev11">#REF!</definedName>
    <definedName name="elecrev12">#REF!</definedName>
    <definedName name="elecrev13">#REF!</definedName>
    <definedName name="elecrev14">#REF!</definedName>
    <definedName name="elecrev15">#REF!</definedName>
    <definedName name="elecrev16">#REF!</definedName>
    <definedName name="elecrev17">#REF!</definedName>
    <definedName name="elecrev18">#REF!</definedName>
    <definedName name="elecrev19">#REF!</definedName>
    <definedName name="elecrev20">#REF!</definedName>
    <definedName name="elecrev21">#REF!</definedName>
    <definedName name="emp04" localSheetId="1">#REF!</definedName>
    <definedName name="emp04">#REF!</definedName>
    <definedName name="emp05" localSheetId="1">#REF!</definedName>
    <definedName name="emp05">#REF!</definedName>
    <definedName name="emp06">#REF!</definedName>
    <definedName name="emp07">#REF!</definedName>
    <definedName name="emp08">#REF!</definedName>
    <definedName name="emp09">#REF!</definedName>
    <definedName name="emp10">#REF!</definedName>
    <definedName name="emp11">#REF!</definedName>
    <definedName name="emp12">#REF!</definedName>
    <definedName name="emp13">#REF!</definedName>
    <definedName name="emp14">#REF!</definedName>
    <definedName name="emp15">#REF!</definedName>
    <definedName name="emp16">#REF!</definedName>
    <definedName name="emp17">#REF!</definedName>
    <definedName name="emp18">#REF!</definedName>
    <definedName name="emp19">#REF!</definedName>
    <definedName name="emp20">#REF!</definedName>
    <definedName name="emp21">#REF!</definedName>
    <definedName name="Ent1">'Template names'!#REF!</definedName>
    <definedName name="Ent2">'Template names'!#REF!</definedName>
    <definedName name="Ent3">'Template names'!#REF!</definedName>
    <definedName name="entity">'Template names'!$B$76</definedName>
    <definedName name="EOYcapex">#REF!</definedName>
    <definedName name="eskom07" localSheetId="1">#REF!</definedName>
    <definedName name="eskom07">#REF!</definedName>
    <definedName name="fdil">'Template names'!$B$32</definedName>
    <definedName name="FinYear" localSheetId="1">'Instructions'!$X$38</definedName>
    <definedName name="finyear">'[1]Data'!$B$4</definedName>
    <definedName name="finyears" localSheetId="1">#REF!</definedName>
    <definedName name="finyears">#REF!</definedName>
    <definedName name="finyr">'[7]Template names'!#REF!</definedName>
    <definedName name="Fundnote">'Template names'!#REF!</definedName>
    <definedName name="Head1">'Template names'!$B$2</definedName>
    <definedName name="Head10">'Template names'!$B$17</definedName>
    <definedName name="Head11">'Template names'!$B$18</definedName>
    <definedName name="Head12">'Template names'!$B$19</definedName>
    <definedName name="Head13">'Template names'!$B$20</definedName>
    <definedName name="Head14">'Template names'!$B$21</definedName>
    <definedName name="Head15">'Template names'!$B$22</definedName>
    <definedName name="Head16">'Template names'!$B$23</definedName>
    <definedName name="Head17">'Template names'!$B$24</definedName>
    <definedName name="Head18">'Template names'!$B$25</definedName>
    <definedName name="Head19">'Template names'!$B$26</definedName>
    <definedName name="head1A">'Template names'!$B$3</definedName>
    <definedName name="head1b">'Template names'!$B$4</definedName>
    <definedName name="Head2">'Template names'!$B$5</definedName>
    <definedName name="Head20">'Template names'!$B$27</definedName>
    <definedName name="Head21">'Template names'!$B$28</definedName>
    <definedName name="Head22">'Template names'!$B$29</definedName>
    <definedName name="Head23">'Template names'!$B$30</definedName>
    <definedName name="Head24">'Template names'!$B$31</definedName>
    <definedName name="head27">'Template names'!$B$34</definedName>
    <definedName name="head27a">'Template names'!$B$35</definedName>
    <definedName name="Head29">'Template names'!$B$37</definedName>
    <definedName name="Head2A">'Template names'!$B$6</definedName>
    <definedName name="Head2B">'[7]Template names'!#REF!</definedName>
    <definedName name="Head3">'Template names'!$B$7</definedName>
    <definedName name="Head30">'Template names'!$B$38</definedName>
    <definedName name="Head31">'Template names'!$B$39</definedName>
    <definedName name="Head32">'Template names'!$B$40</definedName>
    <definedName name="Head33">'Template names'!$B$41</definedName>
    <definedName name="Head34">'Template names'!$B$42</definedName>
    <definedName name="Head35">'Template names'!$B$43</definedName>
    <definedName name="Head36">'Template names'!$B$44</definedName>
    <definedName name="Head37">'Template names'!$B$45</definedName>
    <definedName name="Head38">'Template names'!$B$46</definedName>
    <definedName name="Head39">'Template names'!$B$47</definedName>
    <definedName name="Head3a">'Template names'!$B$8</definedName>
    <definedName name="Head4">'Template names'!$B$9</definedName>
    <definedName name="Head40">'Template names'!$B$48</definedName>
    <definedName name="Head41">'Template names'!$B$49</definedName>
    <definedName name="Head42">'Template names'!$B$50</definedName>
    <definedName name="Head43">'Template names'!$B$51</definedName>
    <definedName name="Head44">'Template names'!$B$52</definedName>
    <definedName name="Head45">'Template names'!$B$53</definedName>
    <definedName name="head46">'Template names'!$B$54</definedName>
    <definedName name="Head47">'Template names'!$B$55</definedName>
    <definedName name="Head48">'Template names'!$B$56</definedName>
    <definedName name="Head49">'Template names'!$B$57</definedName>
    <definedName name="Head5">'Template names'!$B$10</definedName>
    <definedName name="Head50">'Template names'!$B$58</definedName>
    <definedName name="Head51">'Template names'!$B$59</definedName>
    <definedName name="Head52">'Template names'!$B$60</definedName>
    <definedName name="Head53">'Template names'!$B$61</definedName>
    <definedName name="Head54">'Template names'!$B$62</definedName>
    <definedName name="Head55">'Template names'!$B$63</definedName>
    <definedName name="Head56">'Template names'!$B$64</definedName>
    <definedName name="Head57">'Template names'!$B$65</definedName>
    <definedName name="Head58">'Template names'!$B$66</definedName>
    <definedName name="Head59">'Template names'!$B$67</definedName>
    <definedName name="Head5A">'Template names'!$B$11</definedName>
    <definedName name="Head5b">'Template names'!$B$12</definedName>
    <definedName name="Head6">'Template names'!$B$13</definedName>
    <definedName name="Head7">'Template names'!$B$14</definedName>
    <definedName name="Head8">'Template names'!$B$15</definedName>
    <definedName name="Head9">'Template names'!$B$16</definedName>
    <definedName name="Headings">'Lookup and lists'!$A$1:$O$24</definedName>
    <definedName name="hhgr05" localSheetId="1">#REF!</definedName>
    <definedName name="hhgr05">#REF!</definedName>
    <definedName name="hhgr06">#REF!</definedName>
    <definedName name="hhgr07">#REF!</definedName>
    <definedName name="hhgr08">#REF!</definedName>
    <definedName name="hhgr09">#REF!</definedName>
    <definedName name="hhgr10">#REF!</definedName>
    <definedName name="hhgr11">#REF!</definedName>
    <definedName name="hhgr12">#REF!</definedName>
    <definedName name="hhgr13">#REF!</definedName>
    <definedName name="hhgr14">#REF!</definedName>
    <definedName name="hhgr15">#REF!</definedName>
    <definedName name="hhgr16">#REF!</definedName>
    <definedName name="hhgr17">#REF!</definedName>
    <definedName name="hhgr18">#REF!</definedName>
    <definedName name="hhgr19">#REF!</definedName>
    <definedName name="hhgr20">#REF!</definedName>
    <definedName name="hhgr21">#REF!</definedName>
    <definedName name="incentive" localSheetId="1">#REF!</definedName>
    <definedName name="incentive">#REF!</definedName>
    <definedName name="inf1" localSheetId="1">#REF!</definedName>
    <definedName name="inf1">#REF!</definedName>
    <definedName name="inf2" localSheetId="1">#REF!</definedName>
    <definedName name="inf2">#REF!</definedName>
    <definedName name="inf3" localSheetId="1">#REF!</definedName>
    <definedName name="inf3">#REF!</definedName>
    <definedName name="infra">#REF!</definedName>
    <definedName name="Infrarenewal">#REF!</definedName>
    <definedName name="infrastratnum">#REF!</definedName>
    <definedName name="Instructions" localSheetId="1">#REF!</definedName>
    <definedName name="Instructions">#REF!</definedName>
    <definedName name="int04" localSheetId="1">#REF!</definedName>
    <definedName name="int04">#REF!</definedName>
    <definedName name="int05" localSheetId="1">#REF!</definedName>
    <definedName name="int05">#REF!</definedName>
    <definedName name="int06">#REF!</definedName>
    <definedName name="int07">#REF!</definedName>
    <definedName name="int08">#REF!</definedName>
    <definedName name="int09">#REF!</definedName>
    <definedName name="int10">#REF!</definedName>
    <definedName name="int11">#REF!</definedName>
    <definedName name="int12">#REF!</definedName>
    <definedName name="int13">#REF!</definedName>
    <definedName name="int14">#REF!</definedName>
    <definedName name="int15">#REF!</definedName>
    <definedName name="int16">#REF!</definedName>
    <definedName name="int17">#REF!</definedName>
    <definedName name="int18">#REF!</definedName>
    <definedName name="int19">#REF!</definedName>
    <definedName name="int20">#REF!</definedName>
    <definedName name="inv04" localSheetId="1">#REF!</definedName>
    <definedName name="inv04">#REF!</definedName>
    <definedName name="inv05" localSheetId="1">#REF!</definedName>
    <definedName name="inv05">#REF!</definedName>
    <definedName name="inv06">#REF!</definedName>
    <definedName name="inv07">#REF!</definedName>
    <definedName name="inv08">#REF!</definedName>
    <definedName name="inv09">#REF!</definedName>
    <definedName name="inv10">#REF!</definedName>
    <definedName name="inv11">#REF!</definedName>
    <definedName name="inv12">#REF!</definedName>
    <definedName name="inv13">#REF!</definedName>
    <definedName name="inventory" localSheetId="1">#REF!</definedName>
    <definedName name="inventory">#REF!</definedName>
    <definedName name="longterm" localSheetId="1">#REF!</definedName>
    <definedName name="longterm">#REF!</definedName>
    <definedName name="MEAB1" localSheetId="1">'[6]Template names'!#REF!</definedName>
    <definedName name="MEAB1">'Template names'!$B$81</definedName>
    <definedName name="MEAB10" localSheetId="1">'[6]Template names'!#REF!</definedName>
    <definedName name="MEAB10a">'Template names'!$B$90</definedName>
    <definedName name="MEAB10b">'Template names'!$B$91</definedName>
    <definedName name="MEAB10c">'Template names'!$B$92</definedName>
    <definedName name="MEAB11" localSheetId="1">'[6]Template names'!#REF!</definedName>
    <definedName name="MEAB11">'Template names'!$B$93</definedName>
    <definedName name="MEAB12">'Template names'!$B$94</definedName>
    <definedName name="MEAB2" localSheetId="1">'[6]Template names'!#REF!</definedName>
    <definedName name="MEAB2">'Template names'!$B$82</definedName>
    <definedName name="MEAB3" localSheetId="1">'[6]Template names'!#REF!</definedName>
    <definedName name="MEAB3">'Template names'!$B$83</definedName>
    <definedName name="MEAB4" localSheetId="1">'[6]Template names'!#REF!</definedName>
    <definedName name="MEAB4">'Template names'!$B$84</definedName>
    <definedName name="MEAB5" localSheetId="1">'[6]Template names'!#REF!</definedName>
    <definedName name="MEAB5">'Template names'!$B$85</definedName>
    <definedName name="MEAB6" localSheetId="1">'[6]Template names'!#REF!</definedName>
    <definedName name="MEAB6">'Template names'!$B$86</definedName>
    <definedName name="MEAB7" localSheetId="1">'[6]Template names'!#REF!</definedName>
    <definedName name="MEAB7">'Template names'!$B$87</definedName>
    <definedName name="MEAB8" localSheetId="1">'[6]Template names'!#REF!</definedName>
    <definedName name="MEAB8">'Template names'!$B$88</definedName>
    <definedName name="MEAB9" localSheetId="1">'[6]Template names'!#REF!</definedName>
    <definedName name="MEAB9">'Template names'!$B$89</definedName>
    <definedName name="MEABsum" localSheetId="1">'[6]Template names'!#REF!</definedName>
    <definedName name="MEABsum">'Template names'!$B$80</definedName>
    <definedName name="MEB1" localSheetId="1">'[6]Template names'!#REF!</definedName>
    <definedName name="MEB1">'Template names'!#REF!</definedName>
    <definedName name="MEB10" localSheetId="1">'[6]Template names'!#REF!</definedName>
    <definedName name="MEB10">'Template names'!#REF!</definedName>
    <definedName name="MEB11" localSheetId="1">'[6]Template names'!#REF!</definedName>
    <definedName name="MEB11">'Template names'!#REF!</definedName>
    <definedName name="MEB12" localSheetId="1">'[6]Template names'!#REF!</definedName>
    <definedName name="MEB12">'Template names'!#REF!</definedName>
    <definedName name="MEB1A" localSheetId="1">'[6]Template names'!#REF!</definedName>
    <definedName name="MEB1A">'Template names'!#REF!</definedName>
    <definedName name="MEB2" localSheetId="1">'[6]Template names'!#REF!</definedName>
    <definedName name="MEB2">'Template names'!#REF!</definedName>
    <definedName name="MEB3" localSheetId="1">'[6]Template names'!#REF!</definedName>
    <definedName name="MEB3">'Template names'!#REF!</definedName>
    <definedName name="MEB4" localSheetId="1">'[6]Template names'!#REF!</definedName>
    <definedName name="MEB4">'Template names'!#REF!</definedName>
    <definedName name="MEB5" localSheetId="1">'[6]Template names'!#REF!</definedName>
    <definedName name="MEB5">'Template names'!#REF!</definedName>
    <definedName name="MEB6" localSheetId="1">'[6]Template names'!#REF!</definedName>
    <definedName name="MEB6">'Template names'!#REF!</definedName>
    <definedName name="MEB7" localSheetId="1">'[6]Template names'!#REF!</definedName>
    <definedName name="MEB7">'Template names'!#REF!</definedName>
    <definedName name="MEB8" localSheetId="1">'[6]Template names'!#REF!</definedName>
    <definedName name="MEB8">'Template names'!#REF!</definedName>
    <definedName name="MEB9" localSheetId="1">'[6]Template names'!#REF!</definedName>
    <definedName name="MEB9">'Template names'!#REF!</definedName>
    <definedName name="MEBsum" localSheetId="1">'[6]Template names'!#REF!</definedName>
    <definedName name="MEBsum">'Template names'!#REF!</definedName>
    <definedName name="MER1" localSheetId="1">'[6]Template names'!#REF!</definedName>
    <definedName name="MER1">'Template names'!#REF!</definedName>
    <definedName name="MER10" localSheetId="1">'[6]Template names'!#REF!</definedName>
    <definedName name="MER10">'Template names'!#REF!</definedName>
    <definedName name="MER11" localSheetId="1">'[6]Template names'!#REF!</definedName>
    <definedName name="MER11">'Template names'!#REF!</definedName>
    <definedName name="MER2" localSheetId="1">'[6]Template names'!#REF!</definedName>
    <definedName name="MER2">'Template names'!#REF!</definedName>
    <definedName name="MER3" localSheetId="1">'[6]Template names'!#REF!</definedName>
    <definedName name="MER3">'Template names'!#REF!</definedName>
    <definedName name="MER4" localSheetId="1">'[6]Template names'!#REF!</definedName>
    <definedName name="MER4">'Template names'!#REF!</definedName>
    <definedName name="MER5" localSheetId="1">'[6]Template names'!#REF!</definedName>
    <definedName name="MER5">'Template names'!#REF!</definedName>
    <definedName name="MER6" localSheetId="1">'[6]Template names'!#REF!</definedName>
    <definedName name="MER6">'Template names'!#REF!</definedName>
    <definedName name="MER7" localSheetId="1">'[6]Template names'!#REF!</definedName>
    <definedName name="MER7">'Template names'!#REF!</definedName>
    <definedName name="MER8" localSheetId="1">'[6]Template names'!#REF!</definedName>
    <definedName name="MER8">'Template names'!#REF!</definedName>
    <definedName name="MER9" localSheetId="1">'[6]Template names'!#REF!</definedName>
    <definedName name="MER9">'Template names'!#REF!</definedName>
    <definedName name="MERsum" localSheetId="1">'[6]Template names'!#REF!</definedName>
    <definedName name="MERsum">'Template names'!#REF!</definedName>
    <definedName name="month">'[1]Data'!$B$1</definedName>
    <definedName name="MTREF" localSheetId="1">'Instructions'!$X$36</definedName>
    <definedName name="MTREF">'Instructions'!$X$36</definedName>
    <definedName name="muni">'Template names'!$B$76</definedName>
    <definedName name="MuniEntities">'[6]Template names'!$B$64</definedName>
    <definedName name="munishort">'Template names'!$B$77</definedName>
    <definedName name="MuniType">'[6]Template names'!$D$64</definedName>
    <definedName name="nersa07" localSheetId="1">#REF!</definedName>
    <definedName name="nersa07">#REF!</definedName>
    <definedName name="nersa08" localSheetId="1">#REF!</definedName>
    <definedName name="nersa08">#REF!</definedName>
    <definedName name="nethhgr05" localSheetId="1">#REF!</definedName>
    <definedName name="nethhgr05">#REF!</definedName>
    <definedName name="nethhgr06">#REF!</definedName>
    <definedName name="nethhgr07">#REF!</definedName>
    <definedName name="nethhgr08">#REF!</definedName>
    <definedName name="nethhgr09">#REF!</definedName>
    <definedName name="nethhgr10">#REF!</definedName>
    <definedName name="nethhgr11">#REF!</definedName>
    <definedName name="nethhgr12">#REF!</definedName>
    <definedName name="nethhgr13">#REF!</definedName>
    <definedName name="nethhgr14">#REF!</definedName>
    <definedName name="nethhgr15">#REF!</definedName>
    <definedName name="nethhgr16">#REF!</definedName>
    <definedName name="nethhgr17">#REF!</definedName>
    <definedName name="nethhgr18">#REF!</definedName>
    <definedName name="nethhgr19">#REF!</definedName>
    <definedName name="nethhgr20">#REF!</definedName>
    <definedName name="nethhgr21">#REF!</definedName>
    <definedName name="newTable25">'Template names'!#REF!</definedName>
    <definedName name="ninety" localSheetId="1">#REF!</definedName>
    <definedName name="ninety">#REF!</definedName>
    <definedName name="Note20">'[3]Names'!$B$89</definedName>
    <definedName name="poorgr06">#REF!</definedName>
    <definedName name="_xlnm.Print_Area" localSheetId="4">'E1-Sum'!$A$1:$K$47</definedName>
    <definedName name="_xlnm.Print_Area" localSheetId="5">'E2-FinPerf'!$A$1:$L$51</definedName>
    <definedName name="_xlnm.Print_Area" localSheetId="6">'E3-Capex'!$A$1:$L$50</definedName>
    <definedName name="_xlnm.Print_Area" localSheetId="7">'E4-FinPos'!$A$1:$L$56</definedName>
    <definedName name="_xlnm.Print_Area" localSheetId="8">'E5-CFlow'!$A$1:$L$50</definedName>
    <definedName name="_xlnm.Print_Area" localSheetId="1">'Instructions'!$A$1:$M$49</definedName>
    <definedName name="_xlnm.Print_Area" localSheetId="9">'SE1'!$A$1:$L$34</definedName>
    <definedName name="_xlnm.Print_Area" localSheetId="11">'SE3'!$A$1:$J$26</definedName>
    <definedName name="_xlnm.Print_Area" localSheetId="12">'SE4'!$A$1:$L$58</definedName>
    <definedName name="_xlnm.Print_Area" localSheetId="13">'SE5'!$A$1:$P$48</definedName>
    <definedName name="proptax07">#REF!</definedName>
    <definedName name="Rand000" localSheetId="1">#REF!</definedName>
    <definedName name="Rand000">#REF!</definedName>
    <definedName name="RandM">'Template names'!$B$74</definedName>
    <definedName name="rat03" localSheetId="1">#REF!</definedName>
    <definedName name="rat03">#REF!</definedName>
    <definedName name="rat04" localSheetId="1">#REF!</definedName>
    <definedName name="rat04">#REF!</definedName>
    <definedName name="rat05" localSheetId="1">#REF!</definedName>
    <definedName name="rat05">#REF!</definedName>
    <definedName name="rat06" localSheetId="1">#REF!</definedName>
    <definedName name="rat06">#REF!</definedName>
    <definedName name="rat07" localSheetId="1">#REF!</definedName>
    <definedName name="rat07">#REF!</definedName>
    <definedName name="rat08" localSheetId="1">#REF!</definedName>
    <definedName name="rat08">#REF!</definedName>
    <definedName name="rat09" localSheetId="1">#REF!</definedName>
    <definedName name="rat09">#REF!</definedName>
    <definedName name="rat10" localSheetId="1">#REF!</definedName>
    <definedName name="rat10">#REF!</definedName>
    <definedName name="rat11" localSheetId="1">#REF!</definedName>
    <definedName name="rat11">#REF!</definedName>
    <definedName name="rat12" localSheetId="1">#REF!</definedName>
    <definedName name="rat12">#REF!</definedName>
    <definedName name="rat13" localSheetId="1">#REF!</definedName>
    <definedName name="rat13">#REF!</definedName>
    <definedName name="Rates1">'Template names'!#REF!</definedName>
    <definedName name="Rates2">'Template names'!#REF!</definedName>
    <definedName name="Rates3">'Template names'!#REF!</definedName>
    <definedName name="REDHHGR06" localSheetId="1">#REF!</definedName>
    <definedName name="REDHHGR06">#REF!</definedName>
    <definedName name="redhhgr07" localSheetId="1">#REF!</definedName>
    <definedName name="redhhgr07">#REF!</definedName>
    <definedName name="redrev06" localSheetId="1">#REF!</definedName>
    <definedName name="redrev06">#REF!</definedName>
    <definedName name="redrev07" localSheetId="1">#REF!</definedName>
    <definedName name="redrev07">#REF!</definedName>
    <definedName name="Reds" localSheetId="1">#REF!</definedName>
    <definedName name="Reds">#REF!</definedName>
    <definedName name="renewyears">#REF!</definedName>
    <definedName name="Request0506" localSheetId="1">#REF!</definedName>
    <definedName name="Request0506">#REF!</definedName>
    <definedName name="resiprop">#REF!</definedName>
    <definedName name="result">'Template names'!$B$36</definedName>
    <definedName name="rgr05" localSheetId="1">#REF!</definedName>
    <definedName name="rgr05">#REF!</definedName>
    <definedName name="rgr06">#REF!</definedName>
    <definedName name="rgr07">#REF!</definedName>
    <definedName name="rgr08">#REF!</definedName>
    <definedName name="rgr09">#REF!</definedName>
    <definedName name="rgr10">#REF!</definedName>
    <definedName name="rgr11">#REF!</definedName>
    <definedName name="rgr12">#REF!</definedName>
    <definedName name="rgr13">#REF!</definedName>
    <definedName name="rgr14">#REF!</definedName>
    <definedName name="rgr15">#REF!</definedName>
    <definedName name="rgr16">#REF!</definedName>
    <definedName name="rgr17">#REF!</definedName>
    <definedName name="rgr18">#REF!</definedName>
    <definedName name="rgr19">#REF!</definedName>
    <definedName name="rgr20">#REF!</definedName>
    <definedName name="rmc05" localSheetId="1">#REF!</definedName>
    <definedName name="rmc05">#REF!</definedName>
    <definedName name="rmc06">#REF!</definedName>
    <definedName name="rmc07">#REF!</definedName>
    <definedName name="rmc08">#REF!</definedName>
    <definedName name="rmc09">#REF!</definedName>
    <definedName name="rmc10">#REF!</definedName>
    <definedName name="rmc11">#REF!</definedName>
    <definedName name="rmc12">#REF!</definedName>
    <definedName name="rmc13">#REF!</definedName>
    <definedName name="rmc14">#REF!</definedName>
    <definedName name="rmc15">#REF!</definedName>
    <definedName name="rmc16">#REF!</definedName>
    <definedName name="rmc17">#REF!</definedName>
    <definedName name="rmc18">#REF!</definedName>
    <definedName name="rmc19">#REF!</definedName>
    <definedName name="rmc20">#REF!</definedName>
    <definedName name="rmc21">#REF!</definedName>
    <definedName name="rmcRED06" localSheetId="1">#REF!</definedName>
    <definedName name="rmcRED06">#REF!</definedName>
    <definedName name="rmcred07" localSheetId="1">#REF!</definedName>
    <definedName name="rmcred07">#REF!</definedName>
    <definedName name="roundfactor" localSheetId="1">#REF!</definedName>
    <definedName name="roundfactor">#REF!</definedName>
    <definedName name="S71A" localSheetId="1">'[6]Template names'!#REF!</definedName>
    <definedName name="S71A">'Template names'!#REF!</definedName>
    <definedName name="S71B" localSheetId="1">'[6]Template names'!#REF!</definedName>
    <definedName name="S71B">'Template names'!#REF!</definedName>
    <definedName name="s71B8" localSheetId="1">'[6]Template names'!#REF!</definedName>
    <definedName name="s71B8">'Template names'!#REF!</definedName>
    <definedName name="s71B9" localSheetId="1">'[6]Template names'!#REF!</definedName>
    <definedName name="s71B9">'Template names'!#REF!</definedName>
    <definedName name="S71C" localSheetId="1">'[6]Template names'!#REF!</definedName>
    <definedName name="S71C">'Template names'!#REF!</definedName>
    <definedName name="S71D" localSheetId="1">'[6]Template names'!#REF!</definedName>
    <definedName name="S71D">'Template names'!#REF!</definedName>
    <definedName name="S71E" localSheetId="1">'[6]Template names'!#REF!</definedName>
    <definedName name="S71E">'Template names'!#REF!</definedName>
    <definedName name="S71F" localSheetId="1">'[6]Template names'!#REF!</definedName>
    <definedName name="S71F">'Template names'!#REF!</definedName>
    <definedName name="S71G" localSheetId="1">'[6]Template names'!#REF!</definedName>
    <definedName name="S71G">'Template names'!#REF!</definedName>
    <definedName name="S71H" localSheetId="1">'[6]Template names'!#REF!</definedName>
    <definedName name="S71H">'Template names'!#REF!</definedName>
    <definedName name="S71I" localSheetId="1">'[6]Template names'!#REF!</definedName>
    <definedName name="S71I">'Template names'!#REF!</definedName>
    <definedName name="S71J" localSheetId="1">'[6]Template names'!#REF!</definedName>
    <definedName name="S71J">'Template names'!#REF!</definedName>
    <definedName name="S71K" localSheetId="1">'[6]Template names'!#REF!</definedName>
    <definedName name="S71K">'Template names'!#REF!</definedName>
    <definedName name="S71L" localSheetId="1">'[6]Template names'!#REF!</definedName>
    <definedName name="S71L">'Template names'!#REF!</definedName>
    <definedName name="S71M" localSheetId="1">'[6]Template names'!#REF!</definedName>
    <definedName name="S71M">'Template names'!#REF!</definedName>
    <definedName name="S71N" localSheetId="1">'[6]Template names'!#REF!</definedName>
    <definedName name="S71N">'Template names'!#REF!</definedName>
    <definedName name="S71O" localSheetId="1">'[6]Template names'!#REF!</definedName>
    <definedName name="S71O">'Template names'!#REF!</definedName>
    <definedName name="S71P" localSheetId="1">'[6]Template names'!#REF!</definedName>
    <definedName name="S71P">'Template names'!#REF!</definedName>
    <definedName name="S71Q" localSheetId="1">'[6]Template names'!#REF!</definedName>
    <definedName name="S71Q">'Template names'!#REF!</definedName>
    <definedName name="S71SDBIP" localSheetId="1">'[6]Template names'!#REF!</definedName>
    <definedName name="S71SDBIP">'Template names'!#REF!</definedName>
    <definedName name="s71sum" localSheetId="1">'[6]Template names'!#REF!</definedName>
    <definedName name="s71sum">'Template names'!#REF!</definedName>
    <definedName name="Scale" localSheetId="1">'[7]Template names'!#REF!</definedName>
    <definedName name="Scale">'Template names'!#REF!</definedName>
    <definedName name="scenario" localSheetId="1">#REF!</definedName>
    <definedName name="scenario">#REF!</definedName>
    <definedName name="Sch1" localSheetId="1">'[7]Template names'!#REF!</definedName>
    <definedName name="Sch1">'Template names'!#REF!</definedName>
    <definedName name="Sch10" localSheetId="1">'[7]Template names'!#REF!</definedName>
    <definedName name="Sch10">'Template names'!#REF!</definedName>
    <definedName name="sch11" localSheetId="1">'[7]Template names'!#REF!</definedName>
    <definedName name="sch11">'Template names'!#REF!</definedName>
    <definedName name="Sch1a" localSheetId="1">'[7]Template names'!#REF!</definedName>
    <definedName name="Sch1a">'Template names'!#REF!</definedName>
    <definedName name="Sch2" localSheetId="1">'[7]Template names'!#REF!</definedName>
    <definedName name="Sch2">'Template names'!#REF!</definedName>
    <definedName name="Sch2N" localSheetId="1">'[7]Template names'!#REF!</definedName>
    <definedName name="Sch2N">'Template names'!#REF!</definedName>
    <definedName name="Sch3" localSheetId="1">'[7]Template names'!#REF!</definedName>
    <definedName name="Sch3">'Template names'!#REF!</definedName>
    <definedName name="Sch4" localSheetId="1">'[7]Template names'!#REF!</definedName>
    <definedName name="Sch4">'Template names'!#REF!</definedName>
    <definedName name="Sch5" localSheetId="1">'[7]Template names'!#REF!</definedName>
    <definedName name="Sch5">'Template names'!#REF!</definedName>
    <definedName name="Sch5N" localSheetId="1">'[7]Template names'!#REF!</definedName>
    <definedName name="Sch5N">'Template names'!#REF!</definedName>
    <definedName name="Sch6" localSheetId="1">'[7]Template names'!#REF!</definedName>
    <definedName name="Sch6">'Template names'!#REF!</definedName>
    <definedName name="Sch7" localSheetId="1">'[7]Template names'!#REF!</definedName>
    <definedName name="Sch7">'Template names'!#REF!</definedName>
    <definedName name="Sch7N" localSheetId="1">'[7]Template names'!#REF!</definedName>
    <definedName name="Sch7N">'Template names'!#REF!</definedName>
    <definedName name="Sch8" localSheetId="1">'[7]Template names'!#REF!</definedName>
    <definedName name="Sch8">'Template names'!#REF!</definedName>
    <definedName name="Sch9" localSheetId="1">'[7]Template names'!#REF!</definedName>
    <definedName name="Sch9">'Template names'!#REF!</definedName>
    <definedName name="SDBIP1" localSheetId="1">'[6]Template names'!#REF!</definedName>
    <definedName name="SDBIP1">'Template names'!#REF!</definedName>
    <definedName name="SDBIP10" localSheetId="1">'[6]Template names'!#REF!</definedName>
    <definedName name="SDBIP10">'Template names'!#REF!</definedName>
    <definedName name="SDBIP2" localSheetId="1">'[6]Template names'!#REF!</definedName>
    <definedName name="SDBIP2">'Template names'!#REF!</definedName>
    <definedName name="SDBIP3" localSheetId="1">'[6]Template names'!#REF!</definedName>
    <definedName name="SDBIP3">'Template names'!#REF!</definedName>
    <definedName name="SDBIP4" localSheetId="1">'[6]Template names'!#REF!</definedName>
    <definedName name="SDBIP4">'Template names'!#REF!</definedName>
    <definedName name="SDBIP8" localSheetId="1">'[6]Template names'!#REF!</definedName>
    <definedName name="SDBIP8">'Template names'!#REF!</definedName>
    <definedName name="sdc05" localSheetId="1">#REF!</definedName>
    <definedName name="sdc05">#REF!</definedName>
    <definedName name="sdc06">#REF!</definedName>
    <definedName name="sdc07">#REF!</definedName>
    <definedName name="sdc08">#REF!</definedName>
    <definedName name="sdc09">#REF!</definedName>
    <definedName name="sdc10">#REF!</definedName>
    <definedName name="sdc11">#REF!</definedName>
    <definedName name="sdc12">#REF!</definedName>
    <definedName name="sdc13">#REF!</definedName>
    <definedName name="sdc14">#REF!</definedName>
    <definedName name="sdc15">#REF!</definedName>
    <definedName name="sdc16">#REF!</definedName>
    <definedName name="sdc17">#REF!</definedName>
    <definedName name="sdc18">#REF!</definedName>
    <definedName name="sdc19">#REF!</definedName>
    <definedName name="sdc20">#REF!</definedName>
    <definedName name="sdcred06">#REF!</definedName>
    <definedName name="SFPerf1">'Template names'!$B$68</definedName>
    <definedName name="SFPerf2">'Template names'!$B$69</definedName>
    <definedName name="SFpos1">'Template names'!$B$70</definedName>
    <definedName name="SFpos2">'Template names'!$B$71</definedName>
    <definedName name="TabC19" localSheetId="1">'[7]Template names'!#REF!</definedName>
    <definedName name="TabC19">'Template names'!#REF!</definedName>
    <definedName name="TabC3" localSheetId="1">'[6]Template names'!#REF!</definedName>
    <definedName name="TabC3">'Template names'!#REF!</definedName>
    <definedName name="TabC4" localSheetId="1">'[6]Template names'!#REF!</definedName>
    <definedName name="TabC4">'Template names'!#REF!</definedName>
    <definedName name="TabC5" localSheetId="1">'[6]Template names'!#REF!</definedName>
    <definedName name="TabC5">'Template names'!#REF!</definedName>
    <definedName name="TabC6" localSheetId="1">'[6]Template names'!#REF!</definedName>
    <definedName name="TabC6">'Template names'!#REF!</definedName>
    <definedName name="Tabc7" localSheetId="1">'[6]Template names'!#REF!</definedName>
    <definedName name="Tabc7">'Template names'!#REF!</definedName>
    <definedName name="Tabc8" localSheetId="1">'[6]Template names'!#REF!</definedName>
    <definedName name="Tabc8">'Template names'!#REF!</definedName>
    <definedName name="Tabc9" localSheetId="1">'[6]Template names'!#REF!</definedName>
    <definedName name="Tabc9">'Template names'!#REF!</definedName>
    <definedName name="Tablc8" localSheetId="1">'[6]Template names'!#REF!</definedName>
    <definedName name="Tablc8">'Template names'!#REF!</definedName>
    <definedName name="Table1" localSheetId="1">'[7]Template names'!#REF!</definedName>
    <definedName name="Table1">'Template names'!#REF!</definedName>
    <definedName name="Table10" localSheetId="1">'[7]Template names'!#REF!</definedName>
    <definedName name="Table10">'Template names'!#REF!</definedName>
    <definedName name="Table11" localSheetId="1">'[7]Template names'!#REF!</definedName>
    <definedName name="Table11">'Template names'!#REF!</definedName>
    <definedName name="Table12" localSheetId="1">'[7]Template names'!#REF!</definedName>
    <definedName name="Table12">'Template names'!#REF!</definedName>
    <definedName name="Table13" localSheetId="1">'[7]Template names'!#REF!</definedName>
    <definedName name="Table13">'Template names'!#REF!</definedName>
    <definedName name="Table14" localSheetId="1">'[7]Template names'!#REF!</definedName>
    <definedName name="Table14">'Template names'!#REF!</definedName>
    <definedName name="Table14A" localSheetId="1">'[7]Template names'!#REF!</definedName>
    <definedName name="Table14A">'Template names'!#REF!</definedName>
    <definedName name="Table14B" localSheetId="1">'[7]Template names'!#REF!</definedName>
    <definedName name="Table14B">'Template names'!#REF!</definedName>
    <definedName name="Table15" localSheetId="1">'[7]Template names'!#REF!</definedName>
    <definedName name="Table15">'Template names'!#REF!</definedName>
    <definedName name="Table15A" localSheetId="1">'[7]Template names'!#REF!</definedName>
    <definedName name="Table15A">'Template names'!#REF!</definedName>
    <definedName name="Table15New" localSheetId="1">'[7]Template names'!#REF!</definedName>
    <definedName name="Table15New">'Template names'!#REF!</definedName>
    <definedName name="Table16" localSheetId="1">'[7]Template names'!#REF!</definedName>
    <definedName name="Table16">'Template names'!#REF!</definedName>
    <definedName name="Table17" localSheetId="1">'[7]Template names'!#REF!</definedName>
    <definedName name="Table17">'Template names'!#REF!</definedName>
    <definedName name="Table18" localSheetId="1">'[7]Template names'!#REF!</definedName>
    <definedName name="Table18">'Template names'!#REF!</definedName>
    <definedName name="Table19" localSheetId="1">'[7]Template names'!#REF!</definedName>
    <definedName name="Table19">'Template names'!#REF!</definedName>
    <definedName name="Table2" localSheetId="1">'[7]Template names'!#REF!</definedName>
    <definedName name="Table2">'Template names'!#REF!</definedName>
    <definedName name="Table20" localSheetId="1">'[7]Template names'!#REF!</definedName>
    <definedName name="Table20">'Template names'!#REF!</definedName>
    <definedName name="Table21" localSheetId="1">'[7]Template names'!#REF!</definedName>
    <definedName name="Table21">'Template names'!#REF!</definedName>
    <definedName name="Table22" localSheetId="1">'[7]Template names'!#REF!</definedName>
    <definedName name="Table22">'Template names'!#REF!</definedName>
    <definedName name="Table23" localSheetId="1">'[7]Template names'!#REF!</definedName>
    <definedName name="Table23">'Template names'!#REF!</definedName>
    <definedName name="Table24" localSheetId="1">'[7]Template names'!#REF!</definedName>
    <definedName name="Table24">'Template names'!#REF!</definedName>
    <definedName name="Table24A" localSheetId="1">'[7]Template names'!#REF!</definedName>
    <definedName name="Table24A">'Template names'!#REF!</definedName>
    <definedName name="Table25" localSheetId="1">'[7]Template names'!#REF!</definedName>
    <definedName name="Table25">'Template names'!#REF!</definedName>
    <definedName name="Table26" localSheetId="1">'[7]Template names'!#REF!</definedName>
    <definedName name="Table26">'Template names'!#REF!</definedName>
    <definedName name="Table27" localSheetId="1">'[7]Template names'!#REF!</definedName>
    <definedName name="Table27">'Template names'!#REF!</definedName>
    <definedName name="Table28" localSheetId="1">'[7]Template names'!#REF!</definedName>
    <definedName name="Table28">'Template names'!#REF!</definedName>
    <definedName name="Table29" localSheetId="1">'[7]Template names'!#REF!</definedName>
    <definedName name="Table29">'Template names'!#REF!</definedName>
    <definedName name="Table3" localSheetId="1">'[7]Template names'!#REF!</definedName>
    <definedName name="Table3">'Template names'!#REF!</definedName>
    <definedName name="Table30" localSheetId="1">'[7]Template names'!#REF!</definedName>
    <definedName name="Table30">'Template names'!#REF!</definedName>
    <definedName name="Table31" localSheetId="1">'[7]Template names'!#REF!</definedName>
    <definedName name="Table31">'Template names'!#REF!</definedName>
    <definedName name="Table32" localSheetId="1">'[7]Template names'!#REF!</definedName>
    <definedName name="Table32">'Template names'!#REF!</definedName>
    <definedName name="Table33" localSheetId="1">'[7]Template names'!#REF!</definedName>
    <definedName name="Table33">'Template names'!#REF!</definedName>
    <definedName name="Table4" localSheetId="1">'[7]Template names'!#REF!</definedName>
    <definedName name="Table4">'Template names'!#REF!</definedName>
    <definedName name="Table5" localSheetId="1">'[7]Template names'!#REF!</definedName>
    <definedName name="Table5">'Template names'!#REF!</definedName>
    <definedName name="Table6" localSheetId="1">'[7]Template names'!#REF!</definedName>
    <definedName name="Table6">'Template names'!#REF!</definedName>
    <definedName name="Table7" localSheetId="1">'[7]Template names'!#REF!</definedName>
    <definedName name="Table7">'Template names'!#REF!</definedName>
    <definedName name="Table8" localSheetId="1">'[7]Template names'!#REF!</definedName>
    <definedName name="Table8">'Template names'!#REF!</definedName>
    <definedName name="Table9" localSheetId="1">'[7]Template names'!#REF!</definedName>
    <definedName name="Table9">'Template names'!#REF!</definedName>
    <definedName name="TableA9">'[4]Template names'!$B$119</definedName>
    <definedName name="TableD7" localSheetId="1">'[6]Template names'!#REF!</definedName>
    <definedName name="TableD7">'Template names'!#REF!</definedName>
    <definedName name="TableD8" localSheetId="1">'[6]Template names'!#REF!</definedName>
    <definedName name="TableD8">'Template names'!#REF!</definedName>
    <definedName name="TableE4" localSheetId="1">'[6]Template names'!#REF!</definedName>
    <definedName name="TableE4">'Template names'!#REF!</definedName>
    <definedName name="TableE7" localSheetId="1">'[6]Template names'!#REF!</definedName>
    <definedName name="TableE7">'Template names'!#REF!</definedName>
    <definedName name="TableE9" localSheetId="1">'[6]Template names'!#REF!</definedName>
    <definedName name="TableE9">'Template names'!#REF!</definedName>
    <definedName name="TableF6" localSheetId="1">'[6]Template names'!#REF!</definedName>
    <definedName name="TableF6">'[7]Template names'!#REF!</definedName>
    <definedName name="tariffdisc05" localSheetId="1">#REF!</definedName>
    <definedName name="tariffdisc05">#REF!</definedName>
    <definedName name="tariffdisc06">#REF!</definedName>
    <definedName name="tariffdisc07">#REF!</definedName>
    <definedName name="tariffdisc08">#REF!</definedName>
    <definedName name="tariffdisc09">#REF!</definedName>
    <definedName name="tariffdisc10">#REF!</definedName>
    <definedName name="tariffdisc11">#REF!</definedName>
    <definedName name="tariffdisc12">#REF!</definedName>
    <definedName name="tariffdisc13">#REF!</definedName>
    <definedName name="tariffdisc14">#REF!</definedName>
    <definedName name="tariffdisc15">#REF!</definedName>
    <definedName name="tariffdisc16">#REF!</definedName>
    <definedName name="tariffdisc17">#REF!</definedName>
    <definedName name="tariffdisc18">#REF!</definedName>
    <definedName name="tariffdisc19">#REF!</definedName>
    <definedName name="tariffdisc20">#REF!</definedName>
    <definedName name="title1">#REF!</definedName>
    <definedName name="Vdesc">'Template names'!$B$33</definedName>
    <definedName name="wc05" localSheetId="1">#REF!</definedName>
    <definedName name="wc05">#REF!</definedName>
    <definedName name="wc06">#REF!</definedName>
    <definedName name="wc07">#REF!</definedName>
    <definedName name="wc08">#REF!</definedName>
    <definedName name="wc09">#REF!</definedName>
    <definedName name="wc10">#REF!</definedName>
    <definedName name="wc11">#REF!</definedName>
    <definedName name="wc12">#REF!</definedName>
    <definedName name="wc13">#REF!</definedName>
    <definedName name="wc14">#REF!</definedName>
    <definedName name="wc15">#REF!</definedName>
    <definedName name="wc16">#REF!</definedName>
    <definedName name="wc17">#REF!</definedName>
    <definedName name="wc18">#REF!</definedName>
    <definedName name="wc19">#REF!</definedName>
    <definedName name="wc20">#REF!</definedName>
    <definedName name="YesNo">'[5]Lookup and lists'!$L$2:$L$3</definedName>
    <definedName name="yrend">'[1]Data'!$B$3</definedName>
  </definedNames>
  <calcPr fullCalcOnLoad="1"/>
</workbook>
</file>

<file path=xl/sharedStrings.xml><?xml version="1.0" encoding="utf-8"?>
<sst xmlns="http://schemas.openxmlformats.org/spreadsheetml/2006/main" count="1627" uniqueCount="936">
  <si>
    <t>Remuneration of Board Members</t>
  </si>
  <si>
    <t>Schedule of funding diligence</t>
  </si>
  <si>
    <t>Other expenditure</t>
  </si>
  <si>
    <t>Present value</t>
  </si>
  <si>
    <t>Monetary Assets/Current Liabilities</t>
  </si>
  <si>
    <t>Revenue Management</t>
  </si>
  <si>
    <t>Decrease (Increase) in non-current debtors</t>
  </si>
  <si>
    <t>Plant &amp; equipment</t>
  </si>
  <si>
    <t>Abattoirs</t>
  </si>
  <si>
    <t>Markets</t>
  </si>
  <si>
    <t>Forecast 2019/20</t>
  </si>
  <si>
    <t>Forecast 2018/19</t>
  </si>
  <si>
    <t>E</t>
  </si>
  <si>
    <t>F</t>
  </si>
  <si>
    <t>G</t>
  </si>
  <si>
    <t>National Government</t>
  </si>
  <si>
    <t>(Available cash + Investments)/monthly fixed operational expenditure</t>
  </si>
  <si>
    <t>Finance charges</t>
  </si>
  <si>
    <t>Other revenue</t>
  </si>
  <si>
    <t>Non current assets</t>
  </si>
  <si>
    <t>LIABILITIES</t>
  </si>
  <si>
    <t>Non current liabilities</t>
  </si>
  <si>
    <t>Total non current liabilities</t>
  </si>
  <si>
    <t>Total current liabilities</t>
  </si>
  <si>
    <t>Nat. or Prov. Govt</t>
  </si>
  <si>
    <t>Multi-year capital</t>
  </si>
  <si>
    <t>Cash/cash equivalents at the year end</t>
  </si>
  <si>
    <t xml:space="preserve"> - Adjustments Budget - Month YYYY</t>
  </si>
  <si>
    <t>Biological assets</t>
  </si>
  <si>
    <t>Intangible assets</t>
  </si>
  <si>
    <t>Taxation</t>
  </si>
  <si>
    <t>Annual Debtors Collection Rate (Payment Level %)</t>
  </si>
  <si>
    <t>Last 12 Mths Receipts/ Last 12 Mths Billing</t>
  </si>
  <si>
    <t>Outstanding Debtors to Revenue</t>
  </si>
  <si>
    <t>Funded by:</t>
  </si>
  <si>
    <t>Internally generated funds</t>
  </si>
  <si>
    <t>Employee costs</t>
  </si>
  <si>
    <t>C</t>
  </si>
  <si>
    <t>Public contributions &amp; donations</t>
  </si>
  <si>
    <t>Surplus/ (Deficit) for the yr/period</t>
  </si>
  <si>
    <t>Depreciation and debt impairment</t>
  </si>
  <si>
    <t>Unit of measurement</t>
  </si>
  <si>
    <t>Year11</t>
  </si>
  <si>
    <t>Year12</t>
  </si>
  <si>
    <t>Year13</t>
  </si>
  <si>
    <t>Year14</t>
  </si>
  <si>
    <t>Year15</t>
  </si>
  <si>
    <t>Revenue By Source</t>
  </si>
  <si>
    <t>Expenditure By Type</t>
  </si>
  <si>
    <t>Total Revenue</t>
  </si>
  <si>
    <t>Total Expenditure</t>
  </si>
  <si>
    <t>Surplus/(Deficit)</t>
  </si>
  <si>
    <t>Street Lighting</t>
  </si>
  <si>
    <t>Gas</t>
  </si>
  <si>
    <t>Total outstanding service debtors/annual revenue received for services</t>
  </si>
  <si>
    <t>Intangibles</t>
  </si>
  <si>
    <t>Financial position</t>
  </si>
  <si>
    <t>Cash flows</t>
  </si>
  <si>
    <t>Other own revenue</t>
  </si>
  <si>
    <t>Materials and bulk purchases</t>
  </si>
  <si>
    <t>Investment revenue</t>
  </si>
  <si>
    <t>Munishort</t>
  </si>
  <si>
    <t>Community wealth/Equity</t>
  </si>
  <si>
    <t>Contributions of PPE</t>
  </si>
  <si>
    <t>Water Distribution Losses</t>
  </si>
  <si>
    <t>Electricity Distribution Losses</t>
  </si>
  <si>
    <t>Head40</t>
  </si>
  <si>
    <t>Head41</t>
  </si>
  <si>
    <t>Head42</t>
  </si>
  <si>
    <t>Name</t>
  </si>
  <si>
    <t>Funding of Provisions</t>
  </si>
  <si>
    <t>Percentage Of Provisions Not Funded</t>
  </si>
  <si>
    <t>Unfunded Provisions/Total Provisions</t>
  </si>
  <si>
    <t>Other Indicators</t>
  </si>
  <si>
    <t>Borrowing Management</t>
  </si>
  <si>
    <t>2. s57 of the Systems Act</t>
  </si>
  <si>
    <t>2004/05</t>
  </si>
  <si>
    <t>Audited Outcome</t>
  </si>
  <si>
    <t>Quarter ended 30 June</t>
  </si>
  <si>
    <t>Head35</t>
  </si>
  <si>
    <t>Quarter ended 30 September</t>
  </si>
  <si>
    <t>B</t>
  </si>
  <si>
    <t>Current assets/current liabilities</t>
  </si>
  <si>
    <t>Accrued interest for the month</t>
  </si>
  <si>
    <t>ASSETS</t>
  </si>
  <si>
    <t>Current assets</t>
  </si>
  <si>
    <t>Investments</t>
  </si>
  <si>
    <t>Current liabilities</t>
  </si>
  <si>
    <t>Provisions</t>
  </si>
  <si>
    <t>Head25</t>
  </si>
  <si>
    <t>fdil</t>
  </si>
  <si>
    <t>Head5A</t>
  </si>
  <si>
    <t>Outcome</t>
  </si>
  <si>
    <t>Libraries</t>
  </si>
  <si>
    <t>Description of financial indicator</t>
  </si>
  <si>
    <t>2006/07</t>
  </si>
  <si>
    <t>Refuse</t>
  </si>
  <si>
    <t>Forecast 2014/15</t>
  </si>
  <si>
    <t>Forecast 2015/16</t>
  </si>
  <si>
    <t>Forecast 2016/17</t>
  </si>
  <si>
    <t>Forecast 2017/18</t>
  </si>
  <si>
    <t>Forecast 2020/21</t>
  </si>
  <si>
    <t>Head28</t>
  </si>
  <si>
    <t>Result</t>
  </si>
  <si>
    <t>Total Capital expenditure</t>
  </si>
  <si>
    <t>Accumulated Surplus/(Deficit)</t>
  </si>
  <si>
    <t>Ref</t>
  </si>
  <si>
    <t>Total sources of capital funds</t>
  </si>
  <si>
    <t>Head48</t>
  </si>
  <si>
    <t>Loss on disposal of PPE</t>
  </si>
  <si>
    <t>Head1A</t>
  </si>
  <si>
    <t>A</t>
  </si>
  <si>
    <t>2. Revisions approved in accordance with MFMA section 87(6a)</t>
  </si>
  <si>
    <t>2. The target impact of revisions approved in accordance with MFMA section 87(6a)</t>
  </si>
  <si>
    <t>3. The target impact of expenditure of additional allocations from the Parent Municipality in accordance with MFMA section 87(6b)</t>
  </si>
  <si>
    <t>4. The target impact of revisions approved in accordance approved in accordance with MFMA section 87(6c)</t>
  </si>
  <si>
    <t>1. If benefits in kind are provided (e.g. provision of living quarters) the full market value must be shown as the cost to the municipality</t>
  </si>
  <si>
    <t>4. The target impact of revisions approved in accordance with MFMA section 87(6a)</t>
  </si>
  <si>
    <t>5. The target impact of expenditure of additional allocations from the Parent Municipality in accordance with MFMA section 87(6b)</t>
  </si>
  <si>
    <t>6. The target impact of revisions approved in accordance approved in accordance with MFMA section 87(6c)</t>
  </si>
  <si>
    <t>Agency services</t>
  </si>
  <si>
    <t>Capital expenditure</t>
  </si>
  <si>
    <t>Variance explanation</t>
  </si>
  <si>
    <t>Consumer deposits</t>
  </si>
  <si>
    <t>Property, plant and equipment</t>
  </si>
  <si>
    <t>Investment property</t>
  </si>
  <si>
    <t>Long-term receivables</t>
  </si>
  <si>
    <t>Inventory</t>
  </si>
  <si>
    <t>Consumer debtors</t>
  </si>
  <si>
    <t>Other debtors</t>
  </si>
  <si>
    <t>Call investment deposits</t>
  </si>
  <si>
    <t>check</t>
  </si>
  <si>
    <t>Civic Land and Buildings</t>
  </si>
  <si>
    <t>Fire</t>
  </si>
  <si>
    <t>Conservancy</t>
  </si>
  <si>
    <t>Ambulances</t>
  </si>
  <si>
    <t>Buses</t>
  </si>
  <si>
    <t>Provincial Government</t>
  </si>
  <si>
    <t>District Municipality</t>
  </si>
  <si>
    <t>D</t>
  </si>
  <si>
    <t>LTFS</t>
  </si>
  <si>
    <t>Check</t>
  </si>
  <si>
    <t>Expiry date of investment</t>
  </si>
  <si>
    <t>Total capital expenditure</t>
  </si>
  <si>
    <t>Original Budget</t>
  </si>
  <si>
    <t>Debt impairment</t>
  </si>
  <si>
    <t>Quarter ended 31 December</t>
  </si>
  <si>
    <t>Quarter ended 31 March</t>
  </si>
  <si>
    <t>Head44</t>
  </si>
  <si>
    <t>Head45</t>
  </si>
  <si>
    <t>2001 Census</t>
  </si>
  <si>
    <t>1996 Census</t>
  </si>
  <si>
    <t>Year10</t>
  </si>
  <si>
    <t>TOTAL COMMUNITY WEALTH/EQUITY</t>
  </si>
  <si>
    <t>Head24</t>
  </si>
  <si>
    <t>Desc</t>
  </si>
  <si>
    <t>Downward adjusts</t>
  </si>
  <si>
    <t>Previous target year to complete</t>
  </si>
  <si>
    <t>Total non current assets</t>
  </si>
  <si>
    <t>Total current assets</t>
  </si>
  <si>
    <t>COMMUNITY WEALTH/EQUITY</t>
  </si>
  <si>
    <t>Head49</t>
  </si>
  <si>
    <t>Head50</t>
  </si>
  <si>
    <t>Virement</t>
  </si>
  <si>
    <t>Total Outstanding Debtors to Annual Revenue</t>
  </si>
  <si>
    <t>Current assets/current liabilities less debtors &gt; 90 days</t>
  </si>
  <si>
    <t>Current Ratio adjusted for debtors</t>
  </si>
  <si>
    <t>Project number</t>
  </si>
  <si>
    <t>New or renewal</t>
  </si>
  <si>
    <t>Project information</t>
  </si>
  <si>
    <t>Ward location</t>
  </si>
  <si>
    <t>Computers - software &amp; programming</t>
  </si>
  <si>
    <t>Common sheet headings</t>
  </si>
  <si>
    <t>Infrastructure</t>
  </si>
  <si>
    <t>Head47</t>
  </si>
  <si>
    <t>Head27a</t>
  </si>
  <si>
    <t>References</t>
  </si>
  <si>
    <t>Net cash from (used) financing</t>
  </si>
  <si>
    <t>Net cash from (used) operating</t>
  </si>
  <si>
    <t>Net cash from (used) investing</t>
  </si>
  <si>
    <t>Municipal Entities mid-year review and adjusted budget schedules</t>
  </si>
  <si>
    <t>Asset Class</t>
  </si>
  <si>
    <t>i. Debt coverage</t>
  </si>
  <si>
    <t>iii. Cost coverage</t>
  </si>
  <si>
    <t>Forecast Financial Position</t>
  </si>
  <si>
    <t>Cash1</t>
  </si>
  <si>
    <t>Cash2</t>
  </si>
  <si>
    <t>Muni</t>
  </si>
  <si>
    <t>Head1B</t>
  </si>
  <si>
    <t>Head26</t>
  </si>
  <si>
    <t>Vote Description</t>
  </si>
  <si>
    <t>VDesc</t>
  </si>
  <si>
    <t>Head27</t>
  </si>
  <si>
    <t>Depreciation &amp; asset impairment</t>
  </si>
  <si>
    <t>Head55</t>
  </si>
  <si>
    <t>Borrowed funding of capital expenditure</t>
  </si>
  <si>
    <t>MEAB8</t>
  </si>
  <si>
    <t>MEABsum</t>
  </si>
  <si>
    <t>Dividends</t>
  </si>
  <si>
    <t>R thousands</t>
  </si>
  <si>
    <t>Heritage assets</t>
  </si>
  <si>
    <t>Investment properties</t>
  </si>
  <si>
    <t>Other assets</t>
  </si>
  <si>
    <t>Remuneration</t>
  </si>
  <si>
    <t>Municipal Vote/Capital project</t>
  </si>
  <si>
    <t>Description</t>
  </si>
  <si>
    <t>YTD  Actual 31 Dec</t>
  </si>
  <si>
    <t>YTD  Budget 31 Dec</t>
  </si>
  <si>
    <t>Head2A</t>
  </si>
  <si>
    <t>Budget Cash Flow</t>
  </si>
  <si>
    <t>Forecast Cash Flow</t>
  </si>
  <si>
    <t>Expenditure includes repairs &amp; maintenance of R'000</t>
  </si>
  <si>
    <t>RandM</t>
  </si>
  <si>
    <t>Grants</t>
  </si>
  <si>
    <t>Ratepayers and other</t>
  </si>
  <si>
    <t>Government - operating</t>
  </si>
  <si>
    <t>Government - capital</t>
  </si>
  <si>
    <t>Suppliers and employees</t>
  </si>
  <si>
    <t>Capital assets</t>
  </si>
  <si>
    <t>Year1</t>
  </si>
  <si>
    <t>Year2</t>
  </si>
  <si>
    <t>Year3</t>
  </si>
  <si>
    <t>Year4</t>
  </si>
  <si>
    <t>Year5</t>
  </si>
  <si>
    <t>Year6</t>
  </si>
  <si>
    <t>Year7</t>
  </si>
  <si>
    <t>Year8</t>
  </si>
  <si>
    <t>Year9</t>
  </si>
  <si>
    <t>Forecast 2010/11</t>
  </si>
  <si>
    <t>Forecast 2011/12</t>
  </si>
  <si>
    <t>Forecast 2012/13</t>
  </si>
  <si>
    <t>Forecast 2013/14</t>
  </si>
  <si>
    <t>5. Revisions approved in accordance approved in accordance with MFMA section 87(6d)</t>
  </si>
  <si>
    <t>6. F = B + C + D + E</t>
  </si>
  <si>
    <t>7. Adjusted Budget G = (A or A1/2 etc) + F</t>
  </si>
  <si>
    <t>5. The target impact of revisions approved in accordance approved in accordance with MFMA section 87(6d)</t>
  </si>
  <si>
    <t>8. The format of the objectives are as negotiated between the entity and the municipality when the budget was tabled</t>
  </si>
  <si>
    <t>9. Only show adjustments to the performance targets affected by an adjustments budget change</t>
  </si>
  <si>
    <t>7. The target impact of revisions approved in accordance approved in accordance with MFMA section 87(6d)</t>
  </si>
  <si>
    <t>8. F = B + C + D + E</t>
  </si>
  <si>
    <t>9. Adjusted Budget G = (A or A1/2 etc) + F</t>
  </si>
  <si>
    <t>Head57</t>
  </si>
  <si>
    <t xml:space="preserve">Month DD, YYYY - </t>
  </si>
  <si>
    <t>YearTD actual</t>
  </si>
  <si>
    <t>YearTD budget</t>
  </si>
  <si>
    <t>Specialised vehicles</t>
  </si>
  <si>
    <t>Other</t>
  </si>
  <si>
    <t>Long Term Borrowing/ Funds &amp; Reserves</t>
  </si>
  <si>
    <t>check balance</t>
  </si>
  <si>
    <t>CASH FLOWS FROM INVESTING ACTIVITIES</t>
  </si>
  <si>
    <t>Gearing</t>
  </si>
  <si>
    <t>Safety of Capital</t>
  </si>
  <si>
    <t>Liquidity</t>
  </si>
  <si>
    <t>Liquidity Ratio</t>
  </si>
  <si>
    <t>I&amp;D/Total Revenue - capital revenue</t>
  </si>
  <si>
    <t>Head36</t>
  </si>
  <si>
    <t>Head37</t>
  </si>
  <si>
    <t>Head38</t>
  </si>
  <si>
    <t>CASH FLOWS FROM FINANCING ACTIVITIES</t>
  </si>
  <si>
    <t>Bank overdraft</t>
  </si>
  <si>
    <t>Head39</t>
  </si>
  <si>
    <t>Monthly actual</t>
  </si>
  <si>
    <t>Financial Performance</t>
  </si>
  <si>
    <t>Standard nomenclature</t>
  </si>
  <si>
    <t>Repairs &amp; Maintenance</t>
  </si>
  <si>
    <t>Interest &amp; Depreciation</t>
  </si>
  <si>
    <t>Employee costs/Total Revenue - capital revenue</t>
  </si>
  <si>
    <t>R&amp;M/Total Revenue - capital revenue</t>
  </si>
  <si>
    <t>Head29</t>
  </si>
  <si>
    <t>Head30</t>
  </si>
  <si>
    <t>Head31</t>
  </si>
  <si>
    <t>Head32</t>
  </si>
  <si>
    <t>Head33</t>
  </si>
  <si>
    <t>Head34</t>
  </si>
  <si>
    <t>Annual target 2007/08</t>
  </si>
  <si>
    <t>Revised target 2007/08</t>
  </si>
  <si>
    <t>Basis of calculation</t>
  </si>
  <si>
    <t>NET ASSETS</t>
  </si>
  <si>
    <t>TOTAL ASSETS</t>
  </si>
  <si>
    <t>Cash/cash equivalents at the year end:</t>
  </si>
  <si>
    <t>Borrowing</t>
  </si>
  <si>
    <t>Clinics</t>
  </si>
  <si>
    <t>Museums &amp; Art Galleries</t>
  </si>
  <si>
    <t>July</t>
  </si>
  <si>
    <t>Head43</t>
  </si>
  <si>
    <t>YTD variance</t>
  </si>
  <si>
    <t>1. Delete if not an electricity entity</t>
  </si>
  <si>
    <t>2. Delete if not an water entity</t>
  </si>
  <si>
    <t>Change</t>
  </si>
  <si>
    <t>Total expenditure</t>
  </si>
  <si>
    <t xml:space="preserve"> Asset Sub-Class</t>
  </si>
  <si>
    <t>Cash</t>
  </si>
  <si>
    <t>Current portion of long-term receivables</t>
  </si>
  <si>
    <t>Trade and other payables</t>
  </si>
  <si>
    <t>(Total Operating Revenue - Operating Grants)/Debt service payments due within financial year)</t>
  </si>
  <si>
    <t>Cash flow</t>
  </si>
  <si>
    <t>Parent Municipality</t>
  </si>
  <si>
    <t>Mid-year review/Adjusted Budget</t>
  </si>
  <si>
    <t>MEAB1</t>
  </si>
  <si>
    <t>MEAB2</t>
  </si>
  <si>
    <t>MEAB3</t>
  </si>
  <si>
    <t>MEAB4</t>
  </si>
  <si>
    <t>MEAB5</t>
  </si>
  <si>
    <t>MEAB6</t>
  </si>
  <si>
    <t>Head56</t>
  </si>
  <si>
    <t>Total Adjusts.</t>
  </si>
  <si>
    <t>Total Long-term Borrowing/ Total Assets</t>
  </si>
  <si>
    <t>% of Creditors Paid Within Terms (within MFMA s 65(e))</t>
  </si>
  <si>
    <t>ii. O/S Service Debtors to Revenue</t>
  </si>
  <si>
    <t>Period of investment</t>
  </si>
  <si>
    <t>Type of investment</t>
  </si>
  <si>
    <t>Yield
%</t>
  </si>
  <si>
    <t>Agricultural assets</t>
  </si>
  <si>
    <t>Months</t>
  </si>
  <si>
    <t>Borrowing to Asset Ratio</t>
  </si>
  <si>
    <t>Capital Charges to Operating Expenditure</t>
  </si>
  <si>
    <t>Current Ratio</t>
  </si>
  <si>
    <t>Financial viability indicators</t>
  </si>
  <si>
    <t>Head51</t>
  </si>
  <si>
    <t>Head52</t>
  </si>
  <si>
    <t>Head53</t>
  </si>
  <si>
    <t>Head54</t>
  </si>
  <si>
    <t>Accum. Funds</t>
  </si>
  <si>
    <t>Other Adjusts.</t>
  </si>
  <si>
    <t>Unfore. Unavoid.</t>
  </si>
  <si>
    <t>A1</t>
  </si>
  <si>
    <t>3. Only complete if a previous adjusted budget has been approved in the same financial year. Add an additional column for each previously approved Adjustments Budget</t>
  </si>
  <si>
    <t>List sub-class</t>
  </si>
  <si>
    <t>Medium Term Revenue and Expenditure Framework</t>
  </si>
  <si>
    <t>Adjusted Budget</t>
  </si>
  <si>
    <t>Full Year Forecast</t>
  </si>
  <si>
    <t>Service charges - electricity revenue</t>
  </si>
  <si>
    <t>Service charges - water revenue</t>
  </si>
  <si>
    <t>Service charges - sanitation revenue</t>
  </si>
  <si>
    <t>Service charges - other</t>
  </si>
  <si>
    <t>CASH FLOW FROM OPERATING ACTIVITIES</t>
  </si>
  <si>
    <t>Increase in consumer deposits</t>
  </si>
  <si>
    <t>Cash/cash equivalents at the year begin:</t>
  </si>
  <si>
    <t>Interest earned - external investments</t>
  </si>
  <si>
    <t>Interest earned - outstanding debtors</t>
  </si>
  <si>
    <t>Fines</t>
  </si>
  <si>
    <t>Licences and permits</t>
  </si>
  <si>
    <t>Gains on disposal of PPE</t>
  </si>
  <si>
    <t>Employee related costs</t>
  </si>
  <si>
    <t>Collection costs</t>
  </si>
  <si>
    <t>Bulk purchases</t>
  </si>
  <si>
    <t>Contracted services</t>
  </si>
  <si>
    <t>Budgeted Financial Performance</t>
  </si>
  <si>
    <t>Forecast Financial Performance</t>
  </si>
  <si>
    <t>SFPerf1</t>
  </si>
  <si>
    <t>SFPerf2</t>
  </si>
  <si>
    <t>SFPos1</t>
  </si>
  <si>
    <t>SFPos2</t>
  </si>
  <si>
    <t>Budgeted Financial Position</t>
  </si>
  <si>
    <t>Market value</t>
  </si>
  <si>
    <t>Begin</t>
  </si>
  <si>
    <t>End</t>
  </si>
  <si>
    <t>Interest</t>
  </si>
  <si>
    <t>Summary of Employee and Board Member remuneration</t>
  </si>
  <si>
    <t>Dividends paid</t>
  </si>
  <si>
    <t>Decrease (increase) other non-current receivables</t>
  </si>
  <si>
    <t>Decrease (increase) in non-current investments</t>
  </si>
  <si>
    <t>NET CASH FROM/(USED) OPERATING ACTIVITIES</t>
  </si>
  <si>
    <t>NET CASH FROM/(USED) INVESTING ACTIVITIES</t>
  </si>
  <si>
    <t>NET CASH FROM/(USED) FINANCING ACTIVITIES</t>
  </si>
  <si>
    <t>Total investments</t>
  </si>
  <si>
    <t>1. Yield is calculated as the annualised equivalent</t>
  </si>
  <si>
    <t>MEAB7</t>
  </si>
  <si>
    <t>Total Capital Funding</t>
  </si>
  <si>
    <t>Surplus/ (Deficit) for the year</t>
  </si>
  <si>
    <t>Investments by maturity
Name of institution &amp; investment ID</t>
  </si>
  <si>
    <t>Receipts</t>
  </si>
  <si>
    <t>Payments</t>
  </si>
  <si>
    <t>Repayment of borrowing</t>
  </si>
  <si>
    <t>Short term loans</t>
  </si>
  <si>
    <t>NET INCREASE/ (DECREASE) IN CASH HELD</t>
  </si>
  <si>
    <t>Community</t>
  </si>
  <si>
    <t>Reserves</t>
  </si>
  <si>
    <t>Head1</t>
  </si>
  <si>
    <t>August</t>
  </si>
  <si>
    <t>Sept.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</si>
  <si>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</si>
  <si>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</si>
  <si>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</si>
  <si>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</si>
  <si>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</si>
  <si>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</si>
  <si>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</si>
  <si>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</si>
  <si>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</si>
  <si>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Other materials</t>
  </si>
  <si>
    <t>Interest &amp; Depreciation /Operating Expenditure</t>
  </si>
  <si>
    <t>Dividends received</t>
  </si>
  <si>
    <t>Proceeds on disposal of PPE</t>
  </si>
  <si>
    <t>Head46</t>
  </si>
  <si>
    <t>Program/Project description</t>
  </si>
  <si>
    <t>Total Project Estimate</t>
  </si>
  <si>
    <t>Capital expenditure &amp; funds sources</t>
  </si>
  <si>
    <t>Property rates</t>
  </si>
  <si>
    <t>Head2</t>
  </si>
  <si>
    <t>Head3</t>
  </si>
  <si>
    <t>Head4</t>
  </si>
  <si>
    <t>Head5</t>
  </si>
  <si>
    <t>Head6</t>
  </si>
  <si>
    <t>Head7</t>
  </si>
  <si>
    <t>Head8</t>
  </si>
  <si>
    <t>Head9</t>
  </si>
  <si>
    <t>Head10</t>
  </si>
  <si>
    <t>Forecast 2021/22</t>
  </si>
  <si>
    <t>Head11</t>
  </si>
  <si>
    <t>Head12</t>
  </si>
  <si>
    <t>Head13</t>
  </si>
  <si>
    <t>Head14</t>
  </si>
  <si>
    <t>Head15</t>
  </si>
  <si>
    <t>Head16</t>
  </si>
  <si>
    <t>Head17</t>
  </si>
  <si>
    <t>Head18</t>
  </si>
  <si>
    <t>Head19</t>
  </si>
  <si>
    <t>Head20</t>
  </si>
  <si>
    <t>Head21</t>
  </si>
  <si>
    <t>Head22</t>
  </si>
  <si>
    <t>Head23</t>
  </si>
  <si>
    <t>Borrowing long term/refinancing</t>
  </si>
  <si>
    <t>MEAB9</t>
  </si>
  <si>
    <t>MEAB11</t>
  </si>
  <si>
    <t>Transfers recognised - capital</t>
  </si>
  <si>
    <t>Surplus/(Deficit) before taxation</t>
  </si>
  <si>
    <t>Loans, Accounts Payable, Overdraft &amp; Tax Provision/ Funds &amp; Reserves</t>
  </si>
  <si>
    <t>Prior Adjusted</t>
  </si>
  <si>
    <t>Property rates - penalties &amp; collection charges</t>
  </si>
  <si>
    <t>Service charges</t>
  </si>
  <si>
    <t>Rental of facilities and equipment</t>
  </si>
  <si>
    <t>Head5B</t>
  </si>
  <si>
    <t>Pre-audit outcome</t>
  </si>
  <si>
    <t>Head58</t>
  </si>
  <si>
    <t>Parent muni.</t>
  </si>
  <si>
    <t>1. Only complete if a previous adjusted budget has been approved in the same financial year. Add an additional column for each previously approved Adjustments Budget</t>
  </si>
  <si>
    <t>Head59</t>
  </si>
  <si>
    <t>3. Expenditure of additional allocations from the Parent Municipality in accordance with MFMA section 87(6b)</t>
  </si>
  <si>
    <t>4. Revisions approved in accordance approved in accordance with MFMA section 87(6c)</t>
  </si>
  <si>
    <t>Remuneration of board members</t>
  </si>
  <si>
    <t>Head3A</t>
  </si>
  <si>
    <t>TOTAL LIABILITIES</t>
  </si>
  <si>
    <t>Debt to Equity</t>
  </si>
  <si>
    <t>Longstanding Debtors Reduction Due To Recovery</t>
  </si>
  <si>
    <t>Debtors &gt; 12 Mths Recovered/Total Debtors &gt; 12 Months Old</t>
  </si>
  <si>
    <t>Creditors Management</t>
  </si>
  <si>
    <t>Creditors System Efficiency</t>
  </si>
  <si>
    <t>Board Members of Entities</t>
  </si>
  <si>
    <t>Basic Salaries</t>
  </si>
  <si>
    <t>Pension Contributions</t>
  </si>
  <si>
    <t>Medical Aid Contributions</t>
  </si>
  <si>
    <t>Housing allowance</t>
  </si>
  <si>
    <t>In-kind benefits</t>
  </si>
  <si>
    <t>Board Fees</t>
  </si>
  <si>
    <t>Sub Total - Board Members of Entities</t>
  </si>
  <si>
    <t>% increase</t>
  </si>
  <si>
    <t>Senior Managers of Entities</t>
  </si>
  <si>
    <t>Other benefits or allowances</t>
  </si>
  <si>
    <t>Performance Bonus</t>
  </si>
  <si>
    <t>Sub Total - Senior Managers of Entities</t>
  </si>
  <si>
    <t>Other Staff of Entities</t>
  </si>
  <si>
    <t>Overtime</t>
  </si>
  <si>
    <t>Sub Total - Other Staff of Entities</t>
  </si>
  <si>
    <t>Total Municipal Entities remuneration</t>
  </si>
  <si>
    <t>Grants:</t>
  </si>
  <si>
    <t>National - opex</t>
  </si>
  <si>
    <t>Provincial - opex</t>
  </si>
  <si>
    <t>National - capex</t>
  </si>
  <si>
    <t>Provincial - capex</t>
  </si>
  <si>
    <t>2005/06</t>
  </si>
  <si>
    <t>2007/08</t>
  </si>
  <si>
    <t>2008/09</t>
  </si>
  <si>
    <t xml:space="preserve">  Equitable share</t>
  </si>
  <si>
    <t xml:space="preserve">  Health subsidy</t>
  </si>
  <si>
    <t xml:space="preserve">  Municipal Infrastructure (MIG)</t>
  </si>
  <si>
    <t xml:space="preserve">  Levy replacement</t>
  </si>
  <si>
    <t xml:space="preserve">  Ambulance subsidy</t>
  </si>
  <si>
    <t xml:space="preserve">  Public Transport</t>
  </si>
  <si>
    <t xml:space="preserve">  Finance Management</t>
  </si>
  <si>
    <t xml:space="preserve">  Housing</t>
  </si>
  <si>
    <t xml:space="preserve">  Public Works</t>
  </si>
  <si>
    <t>Current Year 2006/07</t>
  </si>
  <si>
    <t>Current Year 2007/08</t>
  </si>
  <si>
    <t>Current Year 2008/09</t>
  </si>
  <si>
    <t>Current Year 2009/10</t>
  </si>
  <si>
    <t xml:space="preserve">  Municipal Systems Improvement</t>
  </si>
  <si>
    <t xml:space="preserve">  Sports and Recreation</t>
  </si>
  <si>
    <t xml:space="preserve">  Sport and Recreation</t>
  </si>
  <si>
    <t>2009/10</t>
  </si>
  <si>
    <t xml:space="preserve">  Restructuring</t>
  </si>
  <si>
    <t xml:space="preserve">  Water Affairs</t>
  </si>
  <si>
    <t>2007/08 Medium Term Revenue &amp; Expenditure Framework</t>
  </si>
  <si>
    <t>2008/09 Medium Term Revenue &amp; Expenditure Framework</t>
  </si>
  <si>
    <t>2009/10 Medium Term Revenue &amp; Expenditure Framework</t>
  </si>
  <si>
    <t xml:space="preserve">  Department of Water Affairs</t>
  </si>
  <si>
    <t>Budget Year 2007/08</t>
  </si>
  <si>
    <t>Budget Year 2008/09</t>
  </si>
  <si>
    <t>Budget Year 2009/10</t>
  </si>
  <si>
    <t>Budget Year +1 2008/09</t>
  </si>
  <si>
    <t>Budget Year +1 2009/10</t>
  </si>
  <si>
    <t>Budget Year +1 2010/11</t>
  </si>
  <si>
    <t>Budget Year +2 2009/10</t>
  </si>
  <si>
    <t>Budget Year +2 2010/11</t>
  </si>
  <si>
    <t>Budget Year +2 2011/12</t>
  </si>
  <si>
    <t>Forecast 2022/23</t>
  </si>
  <si>
    <t>Forecast 2023/24</t>
  </si>
  <si>
    <t>Forecast 2024/25</t>
  </si>
  <si>
    <t>Adjustments Budget</t>
  </si>
  <si>
    <t>Annual target 2008/09</t>
  </si>
  <si>
    <t>Annual target 2009/10</t>
  </si>
  <si>
    <t>Annual target 2010/11</t>
  </si>
  <si>
    <t>Revised target 2008/09</t>
  </si>
  <si>
    <t>Revised target 2009/10</t>
  </si>
  <si>
    <t>Revised target 2010/11</t>
  </si>
  <si>
    <t>NOTE: This sheet should not be directly amended - select headings from sheet 'Start'</t>
  </si>
  <si>
    <t>Prior year -1</t>
  </si>
  <si>
    <t>Prior year -2</t>
  </si>
  <si>
    <t>Prior year -3</t>
  </si>
  <si>
    <t>Year in which budget is being prepared</t>
  </si>
  <si>
    <t>MTREF name</t>
  </si>
  <si>
    <t>1st year of MTREF</t>
  </si>
  <si>
    <t>2nd year of MTREF</t>
  </si>
  <si>
    <t>3rd year of MTREF</t>
  </si>
  <si>
    <t>1st yr of long term forecast</t>
  </si>
  <si>
    <t>Next yr of long term forecast</t>
  </si>
  <si>
    <t>Supporting calculations and data:</t>
  </si>
  <si>
    <t>Debtors &gt; 90 days</t>
  </si>
  <si>
    <t>Last 12 months receipts</t>
  </si>
  <si>
    <t>Last 12 months billing</t>
  </si>
  <si>
    <t>Debtors &gt; 12 Mths Recovered</t>
  </si>
  <si>
    <t>1. Revenue includes sales of: (insert description)</t>
  </si>
  <si>
    <t>2. Bulk purchases - electricity</t>
  </si>
  <si>
    <t>2. Bulk purchases - water</t>
  </si>
  <si>
    <t>Debt service payments due within financial year</t>
  </si>
  <si>
    <t>Annual revenue received for services</t>
  </si>
  <si>
    <t>Monthly fixed operational expenditure</t>
  </si>
  <si>
    <t xml:space="preserve">Table E1 </t>
  </si>
  <si>
    <t xml:space="preserve">Table E2 </t>
  </si>
  <si>
    <t xml:space="preserve">Table E3 </t>
  </si>
  <si>
    <t xml:space="preserve">Table E4 </t>
  </si>
  <si>
    <t xml:space="preserve">Table E5 </t>
  </si>
  <si>
    <t>Total Revenue (excluding capital transfers and contributions)</t>
  </si>
  <si>
    <t>Transfers and grants</t>
  </si>
  <si>
    <t>Contributions recognised - capital &amp; contributed assets</t>
  </si>
  <si>
    <t>Surplus/(Deficit) after capital transfers &amp; contributions</t>
  </si>
  <si>
    <t>Multi-Year expenditure</t>
  </si>
  <si>
    <t>Insert programme/projects description</t>
  </si>
  <si>
    <t>Single Year expenditure</t>
  </si>
  <si>
    <t>Insert single year budgets and indicative estimates</t>
  </si>
  <si>
    <t>Capital single-year expenditure sub-total</t>
  </si>
  <si>
    <t>Performance target description</t>
  </si>
  <si>
    <t>Motor vehicle allowance</t>
  </si>
  <si>
    <t>Other benefits and allowances</t>
  </si>
  <si>
    <t>Cell phone allowance</t>
  </si>
  <si>
    <t>Suppliers, employees and other</t>
  </si>
  <si>
    <t>Borrowing long term/refinancing/short term</t>
  </si>
  <si>
    <t>Infrastructure - Road transport</t>
  </si>
  <si>
    <t>Roads, Pavements &amp; Bridges</t>
  </si>
  <si>
    <t>Storm water</t>
  </si>
  <si>
    <t>Infrastructure - Electricity</t>
  </si>
  <si>
    <t>Generation</t>
  </si>
  <si>
    <t>Transmission &amp; Reticulation</t>
  </si>
  <si>
    <t>Infrastructure - Water</t>
  </si>
  <si>
    <t>Dams &amp; Reservoirs</t>
  </si>
  <si>
    <t>Water purification</t>
  </si>
  <si>
    <t>Reticulation</t>
  </si>
  <si>
    <t>Infrastructure - Sanitation</t>
  </si>
  <si>
    <t>Sewerage purification</t>
  </si>
  <si>
    <t>Infrastructure - Other</t>
  </si>
  <si>
    <t>Waste Management</t>
  </si>
  <si>
    <t>Transportation</t>
  </si>
  <si>
    <t>Parks &amp; gardens</t>
  </si>
  <si>
    <t>Sportsfields &amp; stadia</t>
  </si>
  <si>
    <t>Swimming pools</t>
  </si>
  <si>
    <t>Community halls</t>
  </si>
  <si>
    <t>Recreational facilities</t>
  </si>
  <si>
    <t>Fire, safety &amp; emergency</t>
  </si>
  <si>
    <t>Security and policing</t>
  </si>
  <si>
    <t>Cemeteries</t>
  </si>
  <si>
    <t>Social rental housing</t>
  </si>
  <si>
    <t>Buildings</t>
  </si>
  <si>
    <t>Housing development</t>
  </si>
  <si>
    <t>General vehicles</t>
  </si>
  <si>
    <t>Computers - hardware/equipment</t>
  </si>
  <si>
    <t>Furniture and other office equipment</t>
  </si>
  <si>
    <t>Other Buildings</t>
  </si>
  <si>
    <t>Other Land</t>
  </si>
  <si>
    <t>Surplus Assets - (Investment or Inventory)</t>
  </si>
  <si>
    <r>
      <t xml:space="preserve">Other </t>
    </r>
    <r>
      <rPr>
        <i/>
        <sz val="8"/>
        <rFont val="Arial Narrow"/>
        <family val="2"/>
      </rPr>
      <t>(list sub-class)</t>
    </r>
  </si>
  <si>
    <t>1. Total Capital Expenditure by Asset Category must reconcile to total capital expenditure shown in Capital budget</t>
  </si>
  <si>
    <t xml:space="preserve">Bulk purchases </t>
  </si>
  <si>
    <t>8. Cash equivalents includes investments with maturities of 3 months or less</t>
  </si>
  <si>
    <t>Yes</t>
  </si>
  <si>
    <t>No</t>
  </si>
  <si>
    <t>Type of Entities Range:</t>
  </si>
  <si>
    <t>Parent Municapality</t>
  </si>
  <si>
    <t>Consolidated Information</t>
  </si>
  <si>
    <t>Date of Adjustment</t>
  </si>
  <si>
    <t>MTREF Range:</t>
  </si>
  <si>
    <t>MTREF Linked:</t>
  </si>
  <si>
    <t>MTREF:</t>
  </si>
  <si>
    <t>Fin Year:</t>
  </si>
  <si>
    <t xml:space="preserve">Supporting Table SE2  </t>
  </si>
  <si>
    <t xml:space="preserve">Supporting Table SE1  </t>
  </si>
  <si>
    <t xml:space="preserve">Supporting Table SE3  </t>
  </si>
  <si>
    <t xml:space="preserve">Supporting Table SE4  </t>
  </si>
  <si>
    <t xml:space="preserve">Supporting Table SE5  </t>
  </si>
  <si>
    <t xml:space="preserve">Supporting Table SE7  </t>
  </si>
  <si>
    <t>MEAB10b</t>
  </si>
  <si>
    <t>MEAB10c</t>
  </si>
  <si>
    <t>MEAB10a</t>
  </si>
  <si>
    <t xml:space="preserve">Supporting Table SE6a  </t>
  </si>
  <si>
    <t>Supporting Table SE6b</t>
  </si>
  <si>
    <t>Supporting Table SE6c</t>
  </si>
  <si>
    <t>Share capital</t>
  </si>
  <si>
    <t/>
  </si>
  <si>
    <t>Name link</t>
  </si>
  <si>
    <t>Name of Muni</t>
  </si>
  <si>
    <t>Choose name from list</t>
  </si>
  <si>
    <t>Set name on 'Instructions' sheet</t>
  </si>
  <si>
    <t>DC1 West Coast</t>
  </si>
  <si>
    <t>WC WESTERN CAPE</t>
  </si>
  <si>
    <t>DC10 Cacadu</t>
  </si>
  <si>
    <t>EC EASTERN CAPE</t>
  </si>
  <si>
    <t>DC12 Amathole</t>
  </si>
  <si>
    <t>DC13 Chris Hani</t>
  </si>
  <si>
    <t>DC14 Ukhahlamba</t>
  </si>
  <si>
    <t>DC15 O .R. Tambo</t>
  </si>
  <si>
    <t>DC16 Xhariep</t>
  </si>
  <si>
    <t>FS FREE STATE</t>
  </si>
  <si>
    <t>DC17 Motheo</t>
  </si>
  <si>
    <t>DC18 Lejweleputswa</t>
  </si>
  <si>
    <t>DC19 Thabo Mofutsanyana</t>
  </si>
  <si>
    <t>DC2 Cape Winelands DM</t>
  </si>
  <si>
    <t>DC20 Fezile Dabi</t>
  </si>
  <si>
    <t>DC21 Ugu</t>
  </si>
  <si>
    <t>KZ KWAZULU-NATAL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</si>
  <si>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</si>
  <si>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</si>
  <si>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</si>
  <si>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</si>
  <si>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</si>
  <si>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</si>
  <si>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uThungulu</t>
  </si>
  <si>
    <t>DC29 iLembe</t>
  </si>
  <si>
    <t>DC3 Overberg</t>
  </si>
  <si>
    <t>DC30 Gert Sibande</t>
  </si>
  <si>
    <t>MP MPUMALANGA</t>
  </si>
  <si>
    <t>DC31 Nkangala</t>
  </si>
  <si>
    <t>DC32 Ehlanzeni</t>
  </si>
  <si>
    <t>DC33 Mopani</t>
  </si>
  <si>
    <t>LP LIMPOPO</t>
  </si>
  <si>
    <t>DC34 Vhembe</t>
  </si>
  <si>
    <t>DC35 Capricorn</t>
  </si>
  <si>
    <t>DC36 Waterberg</t>
  </si>
  <si>
    <t>DC37 Bojanala Platinum</t>
  </si>
  <si>
    <t>NW NORTH WEST</t>
  </si>
  <si>
    <t>DC38 Ngaka Modiri Molema</t>
  </si>
  <si>
    <t>DC39 Dr Ruth Segomotsi Mompati</t>
  </si>
  <si>
    <t>DC4 Eden</t>
  </si>
  <si>
    <t>DC40 Dr Kenneth Kaunda</t>
  </si>
  <si>
    <t>DC42 Sedibeng</t>
  </si>
  <si>
    <t>GT GAUTENG</t>
  </si>
  <si>
    <t>DC43 Sisonke</t>
  </si>
  <si>
    <t>DC44 Alfred Nzo</t>
  </si>
  <si>
    <t>DC45 Kgalagadi</t>
  </si>
  <si>
    <t>NC NORTHERN CAPE</t>
  </si>
  <si>
    <t>DC46 Metsweding</t>
  </si>
  <si>
    <t>DC47 Greater Sekhukhune</t>
  </si>
  <si>
    <t>DC48 West Rand</t>
  </si>
  <si>
    <t>DC5 Central Karoo</t>
  </si>
  <si>
    <t>DC6 Namakwa</t>
  </si>
  <si>
    <t>DC7 Karoo</t>
  </si>
  <si>
    <t>DC8 Siyanda</t>
  </si>
  <si>
    <t>DC9 Frances Baard</t>
  </si>
  <si>
    <t>EC000 Nelson Mandela Bay</t>
  </si>
  <si>
    <t>EC101 Camdeboo</t>
  </si>
  <si>
    <t>EC102 Blue Crane Route</t>
  </si>
  <si>
    <t>EC103 Ikwezi</t>
  </si>
  <si>
    <t>EC104 Makana</t>
  </si>
  <si>
    <t>EC105 Ndlambe</t>
  </si>
  <si>
    <t>EC106 Sundays River Valley</t>
  </si>
  <si>
    <t>EC107 Baviaans</t>
  </si>
  <si>
    <t>EC108 Kouga</t>
  </si>
  <si>
    <t>EC109 Koukamma</t>
  </si>
  <si>
    <t>EC121 Mbhashe</t>
  </si>
  <si>
    <t>EC122 Mnquma</t>
  </si>
  <si>
    <t>EC123 Great Kei</t>
  </si>
  <si>
    <t>EC124 Amahlathi</t>
  </si>
  <si>
    <t>EC125 Buffalo City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</si>
  <si>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</si>
  <si>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</si>
  <si>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</si>
  <si>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</si>
  <si>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</si>
  <si>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</si>
  <si>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EC134 Lukhanji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</si>
  <si>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</si>
  <si>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</si>
  <si>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</si>
  <si>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</si>
  <si>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</si>
  <si>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</si>
  <si>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</si>
  <si>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</si>
  <si>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EC151 Mbizana</t>
  </si>
  <si>
    <t>EC152 Ntabankulu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</si>
  <si>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</si>
  <si>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</si>
  <si>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</si>
  <si>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</si>
  <si>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</si>
  <si>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</si>
  <si>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</si>
  <si>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FS161 Letsemeng</t>
  </si>
  <si>
    <t>FS162 Kopanong</t>
  </si>
  <si>
    <t>FS163 Mohokare</t>
  </si>
  <si>
    <t>FS171 Naledi (Fs)</t>
  </si>
  <si>
    <t>FS172 Mangaung</t>
  </si>
  <si>
    <t>FS173 Mantsopa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</si>
  <si>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</si>
  <si>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</si>
  <si>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</si>
  <si>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</si>
  <si>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</si>
  <si>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</si>
  <si>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</si>
  <si>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</si>
  <si>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</si>
  <si>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</si>
  <si>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FS201 Moqhaka</t>
  </si>
  <si>
    <t>FS203 Ngwathe</t>
  </si>
  <si>
    <t>FS204 Metsimaholo</t>
  </si>
  <si>
    <t>FS205 Mafube</t>
  </si>
  <si>
    <t>GT000 Ekurhuleni Metro</t>
  </si>
  <si>
    <t>GT001 City Of Johannesburg</t>
  </si>
  <si>
    <t>GT002 City Of Tshwane</t>
  </si>
  <si>
    <t>GT421 Emfuleni</t>
  </si>
  <si>
    <t>GT422 Midvaal</t>
  </si>
  <si>
    <t>GT423 Lesedi</t>
  </si>
  <si>
    <t>GT461 Nokeng Tsa Taemane</t>
  </si>
  <si>
    <t>GT462 Kungwini</t>
  </si>
  <si>
    <t>GT481 Mogale City</t>
  </si>
  <si>
    <t>GT482 Randfontein</t>
  </si>
  <si>
    <t>GT483 Westonaria</t>
  </si>
  <si>
    <t>KZN000 eThekwini</t>
  </si>
  <si>
    <t>KZN211 Vulamehlo</t>
  </si>
  <si>
    <t>KZN212 Umdoni</t>
  </si>
  <si>
    <t>KZN213 Umzumbe</t>
  </si>
  <si>
    <t>KZN214 uMuziwabantu</t>
  </si>
  <si>
    <t>KZN215 Ezingolweni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</si>
  <si>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</si>
  <si>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</si>
  <si>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</si>
  <si>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</si>
  <si>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</si>
  <si>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</si>
  <si>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</si>
  <si>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</si>
  <si>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</si>
  <si>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</si>
  <si>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</si>
  <si>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</si>
  <si>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</si>
  <si>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</si>
  <si>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</si>
  <si>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</si>
  <si>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</si>
  <si>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</si>
  <si>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</si>
  <si>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</si>
  <si>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</si>
  <si>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</si>
  <si>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</si>
  <si>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</si>
  <si>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</si>
  <si>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</si>
  <si>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</si>
  <si>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KZN273 The Big Five False Bay</t>
  </si>
  <si>
    <t>KZN274 Hlabisa</t>
  </si>
  <si>
    <t>KZN275 Mtubatuba</t>
  </si>
  <si>
    <t>KZN281 Mbonambi</t>
  </si>
  <si>
    <t>KZN282 uMhlathuze</t>
  </si>
  <si>
    <t>KZN283 Ntambanana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</si>
  <si>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</si>
  <si>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</si>
  <si>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</si>
  <si>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</si>
  <si>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</si>
  <si>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</si>
  <si>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</si>
  <si>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</si>
  <si>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</si>
  <si>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</si>
  <si>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</si>
  <si>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</si>
  <si>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</si>
  <si>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 LIMPOPO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</si>
  <si>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</si>
  <si>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</si>
  <si>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</si>
  <si>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</si>
  <si>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</si>
  <si>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</si>
  <si>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</si>
  <si>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</si>
  <si>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</si>
  <si>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</si>
  <si>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</si>
  <si>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</si>
  <si>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</si>
  <si>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</si>
  <si>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</si>
  <si>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</si>
  <si>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</si>
  <si>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</si>
  <si>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</si>
  <si>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LIM471 Greater Marble Hall</t>
  </si>
  <si>
    <t>LIM472 Elias Motsoaledi</t>
  </si>
  <si>
    <t>LIM473 Makhudutamaga</t>
  </si>
  <si>
    <t>LIM474 Fetakgomo</t>
  </si>
  <si>
    <t>LIM475 Greater Tubatse</t>
  </si>
  <si>
    <t>MP301 Albert Luthuli</t>
  </si>
  <si>
    <t>MP302 Msukaligwa</t>
  </si>
  <si>
    <t>MP303 Mkhondo</t>
  </si>
  <si>
    <t>MP304 Seme</t>
  </si>
  <si>
    <t>MP305 Lekwa</t>
  </si>
  <si>
    <t>MP306 Dipaleseng</t>
  </si>
  <si>
    <t>MP307 Govan Mbeki</t>
  </si>
  <si>
    <t>MP311 Delmas</t>
  </si>
  <si>
    <t>MP312 Emalahleni (Mp)</t>
  </si>
  <si>
    <t>MP313 Steve Tshwete</t>
  </si>
  <si>
    <t>MP314 Emakhazeni</t>
  </si>
  <si>
    <t>MP315 Thembisile</t>
  </si>
  <si>
    <t>MP316 Dr J.S. Moroka</t>
  </si>
  <si>
    <t>MP321 Thaba Chweu</t>
  </si>
  <si>
    <t>MP322 Mbombela</t>
  </si>
  <si>
    <t>MP323 Umjindi</t>
  </si>
  <si>
    <t>MP324 Nkomazi</t>
  </si>
  <si>
    <t>MP325 Bushbuckridge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</si>
  <si>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</si>
  <si>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</si>
  <si>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</si>
  <si>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</si>
  <si>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</si>
  <si>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</si>
  <si>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</si>
  <si>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</si>
  <si>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</si>
  <si>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</si>
  <si>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</si>
  <si>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</si>
  <si>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</si>
  <si>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</si>
  <si>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</si>
  <si>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NC082 !Kai! Garib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</si>
  <si>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</si>
  <si>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</si>
  <si>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</si>
  <si>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</si>
  <si>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</si>
  <si>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</si>
  <si>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</si>
  <si>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NC094 Phokwane</t>
  </si>
  <si>
    <t>NC451 Moshaweng</t>
  </si>
  <si>
    <t>NC452 Ga-Segonyana</t>
  </si>
  <si>
    <t>NC453 Gamagara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</si>
  <si>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</si>
  <si>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</si>
  <si>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</si>
  <si>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</si>
  <si>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</si>
  <si>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</si>
  <si>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</si>
  <si>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</si>
  <si>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</si>
  <si>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</si>
  <si>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NW391 Kagisano</t>
  </si>
  <si>
    <t>NW392 Naledi (Nw)</t>
  </si>
  <si>
    <t>NW393 Mamusa</t>
  </si>
  <si>
    <t>NW394 Greater Taung</t>
  </si>
  <si>
    <t>NW395 Molopo</t>
  </si>
  <si>
    <t>NW396 Lekwa-Teemane</t>
  </si>
  <si>
    <t>NW401 Ventersdorp</t>
  </si>
  <si>
    <t>NW402 Tlokwe</t>
  </si>
  <si>
    <t>NW403 City Of Matlosana</t>
  </si>
  <si>
    <t>NW404 Maquassi Hills</t>
  </si>
  <si>
    <t>NW405 Merafong City</t>
  </si>
  <si>
    <t>WC000 Cape Town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</si>
  <si>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</si>
  <si>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</si>
  <si>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</si>
  <si>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</si>
  <si>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</si>
  <si>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</si>
  <si>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</si>
  <si>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</si>
  <si>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</si>
  <si>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Breede River Winelands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</si>
  <si>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</si>
  <si>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</si>
  <si>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</si>
  <si>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</si>
  <si>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</si>
  <si>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</si>
  <si>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</si>
  <si>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</si>
  <si>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</si>
  <si>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</si>
  <si>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</si>
  <si>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</si>
  <si>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</si>
  <si>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</si>
  <si>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Transfers recognised - operational</t>
  </si>
  <si>
    <t>Borrowing/Capital expenditure excl. transfers and grants and contributions</t>
  </si>
  <si>
    <t>% Volume (Total units purchased + generated less total units sold)/Total units purchased + generated</t>
  </si>
  <si>
    <t>% Volume (Total units purchased + own source less total units sold)/Total units purchased + own source</t>
  </si>
  <si>
    <t>Transfers and Grants</t>
  </si>
  <si>
    <t>Increase (decrease) in consumer deposits</t>
  </si>
  <si>
    <t>Capital multi-year expenditure sub-total</t>
  </si>
  <si>
    <t>Service charges - refuse revenue</t>
  </si>
  <si>
    <t>Contributions recognised - capital</t>
  </si>
  <si>
    <t>Capital expenditure on new assets by Asset Class/Sub-class</t>
  </si>
  <si>
    <t>Total Capital Expenditure on new assets</t>
  </si>
  <si>
    <t>Capital expenditure on renewal of existing assets by Asset Class/Sub-class</t>
  </si>
  <si>
    <t xml:space="preserve">Total Capital Expenditure on renewal of existing assets </t>
  </si>
  <si>
    <t>Repairs and maintenance expenditure by Asset Class/Sub-class</t>
  </si>
  <si>
    <t>Total Repairs and Maintenance Expenditure</t>
  </si>
  <si>
    <t>28/02/2010</t>
  </si>
  <si>
    <t>3. Expenditure includes repairs &amp; maintenance</t>
  </si>
  <si>
    <t>1. Must reconcile with Budgeted Capital Expenditure</t>
  </si>
  <si>
    <t>2. Refer municipal budget requirements</t>
  </si>
  <si>
    <t>3. Adjusted programs/projects only</t>
  </si>
  <si>
    <t>List all capital projects grouped by Vote</t>
  </si>
  <si>
    <t>IDP Goal Code 2</t>
  </si>
</sst>
</file>

<file path=xl/styles.xml><?xml version="1.0" encoding="utf-8"?>
<styleSheet xmlns="http://schemas.openxmlformats.org/spreadsheetml/2006/main">
  <numFmts count="6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#,##0;[Red]\(#,##0\)"/>
    <numFmt numFmtId="179" formatCode="_ * #,##0_ ;_ * \-#,##0_ ;_ * &quot;-&quot;??_ ;_ @_ "/>
    <numFmt numFmtId="180" formatCode="_ * #,##0.0_ ;_ * \-#,##0.0_ ;_ * &quot;-&quot;??_ ;_ @_ "/>
    <numFmt numFmtId="181" formatCode="#,###,;[Red]\(#,###,\)"/>
    <numFmt numFmtId="182" formatCode="0.0%"/>
    <numFmt numFmtId="183" formatCode="#,###,;\(#,###,\)"/>
    <numFmt numFmtId="184" formatCode="#,###,,;\(#,###,,\)"/>
    <numFmt numFmtId="185" formatCode="_ * #,##0.0000_ ;_ * \-#,##0.0000_ ;_ * &quot;-&quot;??_ ;_ @_ "/>
    <numFmt numFmtId="186" formatCode="_ * #,##0.000000_ ;_ * \-#,##0.000000_ ;_ * &quot;-&quot;??_ ;_ @_ "/>
    <numFmt numFmtId="187" formatCode="#,##0;\(#,##0\)"/>
    <numFmt numFmtId="188" formatCode="0.0%;[Red]\(0.0%\)"/>
    <numFmt numFmtId="189" formatCode="0%;[Red]\(0%\)"/>
    <numFmt numFmtId="190" formatCode="0.0"/>
    <numFmt numFmtId="191" formatCode="#,##0,;[Red]\(#,##0,\)"/>
    <numFmt numFmtId="192" formatCode="_(* #,##0,,_);_(* \(#,##0,,\);_(* &quot;–&quot;?_);_(@_)"/>
    <numFmt numFmtId="193" formatCode="_(* #,##0,_);_(* \(#,##0,\);_(* &quot;–&quot;?_);_(@_)"/>
    <numFmt numFmtId="194" formatCode="_(* #,##0_);_(* \(#,##0\);_(* &quot;–&quot;?_);_(@_)"/>
    <numFmt numFmtId="195" formatCode="_(* #,##0.0_);_(* \(#,##0.0\);_(* &quot;–&quot;?_);_(@_)"/>
    <numFmt numFmtId="196" formatCode="_(* #,##0.000000_);_(* \(#,##0.000000\);_(* &quot;–&quot;?_);_(@_)"/>
    <numFmt numFmtId="197" formatCode="_(* #,##0.00_);_(* \(#,##0.00\);_(* &quot;–&quot;?_);_(@_)"/>
    <numFmt numFmtId="198" formatCode="_(* #,##0.0%_);_(* \(#,##0.0%\);_(* &quot;–&quot;?_);_(@_)"/>
    <numFmt numFmtId="199" formatCode="[$-1C09]dd\ mmmm\ yyyy"/>
    <numFmt numFmtId="200" formatCode="_(* #,###,_);_(* \(#,###,\);_(* &quot;–&quot;?_);_(@_)"/>
    <numFmt numFmtId="201" formatCode="0%;_(* &quot;–&quot;?_);_(@_)"/>
    <numFmt numFmtId="202" formatCode="0%;\-0%;_(* &quot;–&quot;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#.0,;\(#,###.0,\)"/>
    <numFmt numFmtId="216" formatCode="#,###.00,;\(#,###.00,\)"/>
    <numFmt numFmtId="217" formatCode="#,###.000,;\(#,###.000,\)"/>
    <numFmt numFmtId="218" formatCode="#,###.0000,;\(#,###.0000,\)"/>
    <numFmt numFmtId="219" formatCode="#,###.00000,;\(#,###.00000,\)"/>
    <numFmt numFmtId="220" formatCode="#,###.000000,;\(#,###.000000,\)"/>
    <numFmt numFmtId="221" formatCode="0.000000"/>
    <numFmt numFmtId="222" formatCode="_(\ #,##0,,_);_(\ \(#,##0,,\);_(\ &quot;–&quot;?_);_(@_)"/>
    <numFmt numFmtId="223" formatCode="[$-409]hh:mm:ss\ AM/PM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i/>
      <u val="single"/>
      <sz val="8"/>
      <name val="Arial Narrow"/>
      <family val="2"/>
    </font>
    <font>
      <u val="single"/>
      <sz val="8"/>
      <name val="Arial Narrow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sz val="14"/>
      <color indexed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4"/>
      <color indexed="8"/>
      <name val="Calibri"/>
      <family val="0"/>
    </font>
    <font>
      <sz val="10"/>
      <color indexed="9"/>
      <name val="Bookman Old Style"/>
      <family val="0"/>
    </font>
    <font>
      <b/>
      <u val="single"/>
      <sz val="12"/>
      <color indexed="8"/>
      <name val="Calibri"/>
      <family val="0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b/>
      <sz val="14"/>
      <color indexed="9"/>
      <name val="Calibri"/>
      <family val="0"/>
    </font>
    <font>
      <b/>
      <u val="single"/>
      <sz val="14"/>
      <color indexed="9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 quotePrefix="1">
      <alignment/>
    </xf>
    <xf numFmtId="0" fontId="1" fillId="0" borderId="0" xfId="0" applyFont="1" applyBorder="1" applyAlignment="1" quotePrefix="1">
      <alignment/>
    </xf>
    <xf numFmtId="0" fontId="2" fillId="3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10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left" indent="1"/>
    </xf>
    <xf numFmtId="0" fontId="7" fillId="0" borderId="11" xfId="0" applyFont="1" applyBorder="1" applyAlignment="1">
      <alignment/>
    </xf>
    <xf numFmtId="193" fontId="7" fillId="0" borderId="0" xfId="0" applyNumberFormat="1" applyFont="1" applyBorder="1" applyAlignment="1">
      <alignment/>
    </xf>
    <xf numFmtId="193" fontId="7" fillId="0" borderId="21" xfId="0" applyNumberFormat="1" applyFont="1" applyBorder="1" applyAlignment="1">
      <alignment/>
    </xf>
    <xf numFmtId="193" fontId="7" fillId="0" borderId="22" xfId="0" applyNumberFormat="1" applyFont="1" applyBorder="1" applyAlignment="1">
      <alignment/>
    </xf>
    <xf numFmtId="193" fontId="8" fillId="0" borderId="23" xfId="0" applyNumberFormat="1" applyFont="1" applyBorder="1" applyAlignment="1">
      <alignment/>
    </xf>
    <xf numFmtId="193" fontId="8" fillId="0" borderId="0" xfId="0" applyNumberFormat="1" applyFont="1" applyBorder="1" applyAlignment="1">
      <alignment/>
    </xf>
    <xf numFmtId="193" fontId="8" fillId="0" borderId="21" xfId="0" applyNumberFormat="1" applyFont="1" applyBorder="1" applyAlignment="1">
      <alignment/>
    </xf>
    <xf numFmtId="193" fontId="8" fillId="0" borderId="22" xfId="0" applyNumberFormat="1" applyFont="1" applyBorder="1" applyAlignment="1">
      <alignment/>
    </xf>
    <xf numFmtId="0" fontId="8" fillId="0" borderId="24" xfId="0" applyFont="1" applyBorder="1" applyAlignment="1">
      <alignment/>
    </xf>
    <xf numFmtId="193" fontId="8" fillId="0" borderId="25" xfId="0" applyNumberFormat="1" applyFont="1" applyBorder="1" applyAlignment="1">
      <alignment/>
    </xf>
    <xf numFmtId="193" fontId="8" fillId="0" borderId="26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183" fontId="8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179" fontId="7" fillId="0" borderId="0" xfId="42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93" fontId="8" fillId="0" borderId="27" xfId="0" applyNumberFormat="1" applyFont="1" applyBorder="1" applyAlignment="1">
      <alignment/>
    </xf>
    <xf numFmtId="193" fontId="8" fillId="0" borderId="28" xfId="0" applyNumberFormat="1" applyFont="1" applyBorder="1" applyAlignment="1">
      <alignment/>
    </xf>
    <xf numFmtId="193" fontId="8" fillId="0" borderId="29" xfId="0" applyNumberFormat="1" applyFont="1" applyBorder="1" applyAlignment="1">
      <alignment/>
    </xf>
    <xf numFmtId="193" fontId="8" fillId="0" borderId="3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 horizontal="right"/>
    </xf>
    <xf numFmtId="179" fontId="11" fillId="0" borderId="0" xfId="42" applyNumberFormat="1" applyFont="1" applyBorder="1" applyAlignment="1">
      <alignment horizontal="right"/>
    </xf>
    <xf numFmtId="183" fontId="7" fillId="0" borderId="0" xfId="0" applyNumberFormat="1" applyFont="1" applyBorder="1" applyAlignment="1">
      <alignment/>
    </xf>
    <xf numFmtId="0" fontId="7" fillId="0" borderId="11" xfId="0" applyFont="1" applyFill="1" applyBorder="1" applyAlignment="1">
      <alignment horizontal="left" indent="1"/>
    </xf>
    <xf numFmtId="0" fontId="8" fillId="0" borderId="11" xfId="0" applyFont="1" applyBorder="1" applyAlignment="1">
      <alignment/>
    </xf>
    <xf numFmtId="0" fontId="8" fillId="0" borderId="31" xfId="0" applyFont="1" applyBorder="1" applyAlignment="1">
      <alignment/>
    </xf>
    <xf numFmtId="0" fontId="7" fillId="0" borderId="0" xfId="0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93" fontId="7" fillId="0" borderId="32" xfId="0" applyNumberFormat="1" applyFont="1" applyBorder="1" applyAlignment="1">
      <alignment/>
    </xf>
    <xf numFmtId="193" fontId="7" fillId="0" borderId="23" xfId="0" applyNumberFormat="1" applyFont="1" applyBorder="1" applyAlignment="1">
      <alignment/>
    </xf>
    <xf numFmtId="193" fontId="7" fillId="0" borderId="33" xfId="0" applyNumberFormat="1" applyFont="1" applyBorder="1" applyAlignment="1">
      <alignment/>
    </xf>
    <xf numFmtId="193" fontId="7" fillId="0" borderId="19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193" fontId="7" fillId="0" borderId="29" xfId="0" applyNumberFormat="1" applyFont="1" applyBorder="1" applyAlignment="1">
      <alignment/>
    </xf>
    <xf numFmtId="193" fontId="7" fillId="0" borderId="30" xfId="0" applyNumberFormat="1" applyFont="1" applyBorder="1" applyAlignment="1">
      <alignment/>
    </xf>
    <xf numFmtId="0" fontId="11" fillId="0" borderId="0" xfId="0" applyFont="1" applyAlignment="1">
      <alignment horizontal="right"/>
    </xf>
    <xf numFmtId="183" fontId="7" fillId="0" borderId="0" xfId="42" applyNumberFormat="1" applyFont="1" applyBorder="1" applyAlignment="1">
      <alignment/>
    </xf>
    <xf numFmtId="179" fontId="7" fillId="0" borderId="0" xfId="42" applyNumberFormat="1" applyFont="1" applyBorder="1" applyAlignment="1">
      <alignment/>
    </xf>
    <xf numFmtId="0" fontId="7" fillId="0" borderId="3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11" xfId="0" applyFont="1" applyBorder="1" applyAlignment="1">
      <alignment horizontal="left" vertical="top" wrapText="1" indent="1"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80" fontId="7" fillId="0" borderId="0" xfId="42" applyNumberFormat="1" applyFont="1" applyFill="1" applyBorder="1" applyAlignment="1">
      <alignment vertical="top" wrapText="1"/>
    </xf>
    <xf numFmtId="0" fontId="7" fillId="0" borderId="15" xfId="0" applyFont="1" applyBorder="1" applyAlignment="1">
      <alignment horizontal="left" indent="1"/>
    </xf>
    <xf numFmtId="0" fontId="7" fillId="0" borderId="0" xfId="0" applyFont="1" applyBorder="1" applyAlignment="1" quotePrefix="1">
      <alignment/>
    </xf>
    <xf numFmtId="0" fontId="8" fillId="0" borderId="2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193" fontId="7" fillId="0" borderId="36" xfId="0" applyNumberFormat="1" applyFont="1" applyBorder="1" applyAlignment="1">
      <alignment/>
    </xf>
    <xf numFmtId="193" fontId="7" fillId="0" borderId="37" xfId="0" applyNumberFormat="1" applyFont="1" applyBorder="1" applyAlignment="1">
      <alignment/>
    </xf>
    <xf numFmtId="193" fontId="8" fillId="0" borderId="38" xfId="0" applyNumberFormat="1" applyFont="1" applyBorder="1" applyAlignment="1">
      <alignment/>
    </xf>
    <xf numFmtId="193" fontId="8" fillId="0" borderId="39" xfId="0" applyNumberFormat="1" applyFont="1" applyBorder="1" applyAlignment="1">
      <alignment/>
    </xf>
    <xf numFmtId="179" fontId="11" fillId="0" borderId="0" xfId="42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 vertical="top"/>
    </xf>
    <xf numFmtId="0" fontId="7" fillId="0" borderId="2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 quotePrefix="1">
      <alignment/>
    </xf>
    <xf numFmtId="0" fontId="7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7" fillId="0" borderId="0" xfId="0" applyFont="1" applyBorder="1" applyAlignment="1" quotePrefix="1">
      <alignment horizontal="left" wrapText="1"/>
    </xf>
    <xf numFmtId="0" fontId="7" fillId="0" borderId="34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/>
    </xf>
    <xf numFmtId="193" fontId="7" fillId="0" borderId="40" xfId="0" applyNumberFormat="1" applyFont="1" applyBorder="1" applyAlignment="1">
      <alignment/>
    </xf>
    <xf numFmtId="193" fontId="8" fillId="0" borderId="37" xfId="0" applyNumberFormat="1" applyFont="1" applyBorder="1" applyAlignment="1">
      <alignment/>
    </xf>
    <xf numFmtId="193" fontId="7" fillId="0" borderId="39" xfId="0" applyNumberFormat="1" applyFont="1" applyBorder="1" applyAlignment="1">
      <alignment/>
    </xf>
    <xf numFmtId="9" fontId="8" fillId="0" borderId="23" xfId="6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/>
    </xf>
    <xf numFmtId="0" fontId="8" fillId="0" borderId="18" xfId="0" applyFont="1" applyFill="1" applyBorder="1" applyAlignment="1">
      <alignment horizontal="centerContinuous" vertical="center" wrapText="1"/>
    </xf>
    <xf numFmtId="0" fontId="8" fillId="0" borderId="35" xfId="0" applyFont="1" applyFill="1" applyBorder="1" applyAlignment="1">
      <alignment horizontal="centerContinuous" vertical="center" wrapText="1"/>
    </xf>
    <xf numFmtId="0" fontId="8" fillId="0" borderId="41" xfId="0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center"/>
    </xf>
    <xf numFmtId="193" fontId="8" fillId="0" borderId="40" xfId="0" applyNumberFormat="1" applyFont="1" applyBorder="1" applyAlignment="1">
      <alignment/>
    </xf>
    <xf numFmtId="193" fontId="8" fillId="0" borderId="43" xfId="0" applyNumberFormat="1" applyFont="1" applyBorder="1" applyAlignment="1">
      <alignment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left" indent="1"/>
    </xf>
    <xf numFmtId="0" fontId="7" fillId="0" borderId="46" xfId="0" applyFont="1" applyBorder="1" applyAlignment="1">
      <alignment horizontal="center"/>
    </xf>
    <xf numFmtId="0" fontId="8" fillId="0" borderId="11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193" fontId="8" fillId="0" borderId="22" xfId="0" applyNumberFormat="1" applyFont="1" applyBorder="1" applyAlignment="1">
      <alignment vertical="top"/>
    </xf>
    <xf numFmtId="193" fontId="8" fillId="0" borderId="21" xfId="0" applyNumberFormat="1" applyFont="1" applyBorder="1" applyAlignment="1">
      <alignment vertical="top"/>
    </xf>
    <xf numFmtId="193" fontId="8" fillId="0" borderId="37" xfId="0" applyNumberFormat="1" applyFont="1" applyBorder="1" applyAlignment="1">
      <alignment vertical="top"/>
    </xf>
    <xf numFmtId="193" fontId="8" fillId="0" borderId="47" xfId="0" applyNumberFormat="1" applyFont="1" applyBorder="1" applyAlignment="1">
      <alignment/>
    </xf>
    <xf numFmtId="0" fontId="7" fillId="0" borderId="15" xfId="0" applyFont="1" applyBorder="1" applyAlignment="1">
      <alignment horizontal="left" vertical="top" wrapText="1" indent="1"/>
    </xf>
    <xf numFmtId="0" fontId="7" fillId="0" borderId="37" xfId="0" applyFont="1" applyBorder="1" applyAlignment="1">
      <alignment/>
    </xf>
    <xf numFmtId="0" fontId="8" fillId="0" borderId="4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93" fontId="8" fillId="0" borderId="48" xfId="0" applyNumberFormat="1" applyFont="1" applyBorder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9" fontId="7" fillId="0" borderId="32" xfId="60" applyFont="1" applyFill="1" applyBorder="1" applyAlignment="1">
      <alignment horizontal="center" vertical="center"/>
    </xf>
    <xf numFmtId="9" fontId="7" fillId="0" borderId="29" xfId="6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183" fontId="9" fillId="0" borderId="0" xfId="0" applyNumberFormat="1" applyFont="1" applyBorder="1" applyAlignment="1">
      <alignment/>
    </xf>
    <xf numFmtId="9" fontId="7" fillId="0" borderId="21" xfId="6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Continuous" vertical="center" wrapText="1"/>
    </xf>
    <xf numFmtId="0" fontId="8" fillId="0" borderId="19" xfId="0" applyFont="1" applyFill="1" applyBorder="1" applyAlignment="1">
      <alignment horizontal="centerContinuous" vertical="center" wrapText="1"/>
    </xf>
    <xf numFmtId="0" fontId="8" fillId="0" borderId="36" xfId="0" applyFont="1" applyFill="1" applyBorder="1" applyAlignment="1">
      <alignment horizontal="centerContinuous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/>
    </xf>
    <xf numFmtId="0" fontId="8" fillId="0" borderId="49" xfId="0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horizontal="center" vertical="top" wrapText="1"/>
    </xf>
    <xf numFmtId="0" fontId="8" fillId="0" borderId="51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left"/>
    </xf>
    <xf numFmtId="9" fontId="8" fillId="0" borderId="32" xfId="60" applyFont="1" applyFill="1" applyBorder="1" applyAlignment="1">
      <alignment horizontal="center" vertical="center" wrapText="1"/>
    </xf>
    <xf numFmtId="180" fontId="7" fillId="0" borderId="0" xfId="42" applyNumberFormat="1" applyFont="1" applyBorder="1" applyAlignment="1">
      <alignment vertical="top" wrapText="1"/>
    </xf>
    <xf numFmtId="9" fontId="8" fillId="0" borderId="50" xfId="6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9" fontId="8" fillId="0" borderId="28" xfId="60" applyFont="1" applyFill="1" applyBorder="1" applyAlignment="1">
      <alignment horizontal="center" vertical="center" wrapText="1"/>
    </xf>
    <xf numFmtId="9" fontId="8" fillId="0" borderId="48" xfId="60" applyFont="1" applyFill="1" applyBorder="1" applyAlignment="1">
      <alignment horizontal="center" vertical="center" wrapText="1"/>
    </xf>
    <xf numFmtId="9" fontId="8" fillId="0" borderId="27" xfId="6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9" fontId="8" fillId="0" borderId="52" xfId="6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45" xfId="0" applyFont="1" applyFill="1" applyBorder="1" applyAlignment="1">
      <alignment horizontal="left" wrapText="1"/>
    </xf>
    <xf numFmtId="0" fontId="7" fillId="0" borderId="46" xfId="0" applyFont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7" fillId="0" borderId="13" xfId="0" applyFont="1" applyBorder="1" applyAlignment="1">
      <alignment horizontal="left" vertical="top" wrapText="1"/>
    </xf>
    <xf numFmtId="9" fontId="8" fillId="0" borderId="39" xfId="6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193" fontId="8" fillId="0" borderId="53" xfId="0" applyNumberFormat="1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/>
    </xf>
    <xf numFmtId="183" fontId="8" fillId="0" borderId="0" xfId="0" applyNumberFormat="1" applyFont="1" applyAlignment="1">
      <alignment/>
    </xf>
    <xf numFmtId="0" fontId="8" fillId="0" borderId="54" xfId="0" applyFont="1" applyFill="1" applyBorder="1" applyAlignment="1">
      <alignment/>
    </xf>
    <xf numFmtId="0" fontId="11" fillId="0" borderId="36" xfId="0" applyFont="1" applyFill="1" applyBorder="1" applyAlignment="1">
      <alignment horizontal="center"/>
    </xf>
    <xf numFmtId="9" fontId="7" fillId="0" borderId="50" xfId="60" applyFont="1" applyFill="1" applyBorder="1" applyAlignment="1">
      <alignment horizontal="center" vertical="center"/>
    </xf>
    <xf numFmtId="9" fontId="7" fillId="0" borderId="40" xfId="60" applyFont="1" applyFill="1" applyBorder="1" applyAlignment="1">
      <alignment horizontal="center" vertical="center"/>
    </xf>
    <xf numFmtId="9" fontId="7" fillId="0" borderId="37" xfId="6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/>
    </xf>
    <xf numFmtId="0" fontId="7" fillId="0" borderId="22" xfId="0" applyFont="1" applyFill="1" applyBorder="1" applyAlignment="1">
      <alignment horizontal="left" indent="1"/>
    </xf>
    <xf numFmtId="0" fontId="8" fillId="0" borderId="22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7" fillId="0" borderId="32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9" fontId="8" fillId="0" borderId="25" xfId="60" applyFont="1" applyFill="1" applyBorder="1" applyAlignment="1">
      <alignment horizontal="center" vertical="center" wrapText="1"/>
    </xf>
    <xf numFmtId="9" fontId="8" fillId="0" borderId="43" xfId="6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8" fillId="0" borderId="19" xfId="42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4" fillId="24" borderId="54" xfId="0" applyFont="1" applyFill="1" applyBorder="1" applyAlignment="1">
      <alignment/>
    </xf>
    <xf numFmtId="0" fontId="14" fillId="24" borderId="56" xfId="0" applyFont="1" applyFill="1" applyBorder="1" applyAlignment="1">
      <alignment horizontal="left"/>
    </xf>
    <xf numFmtId="0" fontId="14" fillId="24" borderId="54" xfId="0" applyFont="1" applyFill="1" applyBorder="1" applyAlignment="1">
      <alignment horizontal="left"/>
    </xf>
    <xf numFmtId="0" fontId="2" fillId="25" borderId="0" xfId="0" applyFont="1" applyFill="1" applyAlignment="1">
      <alignment/>
    </xf>
    <xf numFmtId="0" fontId="1" fillId="0" borderId="10" xfId="0" applyFont="1" applyBorder="1" applyAlignment="1">
      <alignment/>
    </xf>
    <xf numFmtId="0" fontId="15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4" xfId="0" applyFont="1" applyBorder="1" applyAlignment="1">
      <alignment/>
    </xf>
    <xf numFmtId="0" fontId="16" fillId="0" borderId="0" xfId="0" applyFont="1" applyAlignment="1">
      <alignment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9" fontId="7" fillId="0" borderId="27" xfId="60" applyFont="1" applyFill="1" applyBorder="1" applyAlignment="1">
      <alignment horizontal="center" vertical="center"/>
    </xf>
    <xf numFmtId="0" fontId="1" fillId="26" borderId="54" xfId="0" applyFont="1" applyFill="1" applyBorder="1" applyAlignment="1">
      <alignment horizontal="center"/>
    </xf>
    <xf numFmtId="0" fontId="1" fillId="26" borderId="56" xfId="0" applyFont="1" applyFill="1" applyBorder="1" applyAlignment="1">
      <alignment/>
    </xf>
    <xf numFmtId="0" fontId="1" fillId="26" borderId="57" xfId="0" applyFont="1" applyFill="1" applyBorder="1" applyAlignment="1">
      <alignment horizontal="center"/>
    </xf>
    <xf numFmtId="0" fontId="1" fillId="26" borderId="15" xfId="0" applyFont="1" applyFill="1" applyBorder="1" applyAlignment="1">
      <alignment horizontal="center"/>
    </xf>
    <xf numFmtId="0" fontId="1" fillId="26" borderId="13" xfId="0" applyFont="1" applyFill="1" applyBorder="1" applyAlignment="1">
      <alignment/>
    </xf>
    <xf numFmtId="0" fontId="1" fillId="26" borderId="16" xfId="0" applyFont="1" applyFill="1" applyBorder="1" applyAlignment="1">
      <alignment horizontal="center"/>
    </xf>
    <xf numFmtId="9" fontId="8" fillId="0" borderId="52" xfId="60" applyFont="1" applyFill="1" applyBorder="1" applyAlignment="1">
      <alignment horizontal="centerContinuous" vertical="center" wrapText="1"/>
    </xf>
    <xf numFmtId="9" fontId="8" fillId="0" borderId="32" xfId="60" applyFont="1" applyFill="1" applyBorder="1" applyAlignment="1">
      <alignment horizontal="centerContinuous" vertical="center" wrapText="1"/>
    </xf>
    <xf numFmtId="9" fontId="8" fillId="0" borderId="50" xfId="60" applyFont="1" applyFill="1" applyBorder="1" applyAlignment="1">
      <alignment horizontal="centerContinuous" vertical="center" wrapText="1"/>
    </xf>
    <xf numFmtId="193" fontId="7" fillId="22" borderId="22" xfId="0" applyNumberFormat="1" applyFont="1" applyFill="1" applyBorder="1" applyAlignment="1" applyProtection="1">
      <alignment/>
      <protection locked="0"/>
    </xf>
    <xf numFmtId="193" fontId="7" fillId="22" borderId="21" xfId="0" applyNumberFormat="1" applyFont="1" applyFill="1" applyBorder="1" applyAlignment="1" applyProtection="1">
      <alignment/>
      <protection locked="0"/>
    </xf>
    <xf numFmtId="193" fontId="7" fillId="22" borderId="37" xfId="0" applyNumberFormat="1" applyFont="1" applyFill="1" applyBorder="1" applyAlignment="1" applyProtection="1">
      <alignment/>
      <protection locked="0"/>
    </xf>
    <xf numFmtId="193" fontId="7" fillId="22" borderId="51" xfId="0" applyNumberFormat="1" applyFont="1" applyFill="1" applyBorder="1" applyAlignment="1" applyProtection="1">
      <alignment/>
      <protection locked="0"/>
    </xf>
    <xf numFmtId="193" fontId="7" fillId="22" borderId="32" xfId="0" applyNumberFormat="1" applyFont="1" applyFill="1" applyBorder="1" applyAlignment="1" applyProtection="1">
      <alignment/>
      <protection locked="0"/>
    </xf>
    <xf numFmtId="193" fontId="7" fillId="22" borderId="50" xfId="0" applyNumberFormat="1" applyFont="1" applyFill="1" applyBorder="1" applyAlignment="1" applyProtection="1">
      <alignment/>
      <protection locked="0"/>
    </xf>
    <xf numFmtId="0" fontId="11" fillId="22" borderId="11" xfId="0" applyFont="1" applyFill="1" applyBorder="1" applyAlignment="1" applyProtection="1">
      <alignment horizontal="left" indent="1"/>
      <protection locked="0"/>
    </xf>
    <xf numFmtId="0" fontId="7" fillId="22" borderId="11" xfId="0" applyFont="1" applyFill="1" applyBorder="1" applyAlignment="1" applyProtection="1">
      <alignment/>
      <protection locked="0"/>
    </xf>
    <xf numFmtId="0" fontId="7" fillId="22" borderId="11" xfId="0" applyFont="1" applyFill="1" applyBorder="1" applyAlignment="1" applyProtection="1">
      <alignment horizontal="left" indent="1"/>
      <protection locked="0"/>
    </xf>
    <xf numFmtId="0" fontId="8" fillId="22" borderId="11" xfId="0" applyFont="1" applyFill="1" applyBorder="1" applyAlignment="1" applyProtection="1">
      <alignment horizontal="left" vertical="center"/>
      <protection locked="0"/>
    </xf>
    <xf numFmtId="0" fontId="7" fillId="22" borderId="10" xfId="0" applyFont="1" applyFill="1" applyBorder="1" applyAlignment="1" applyProtection="1">
      <alignment horizontal="center" vertical="center"/>
      <protection locked="0"/>
    </xf>
    <xf numFmtId="0" fontId="8" fillId="22" borderId="22" xfId="0" applyFont="1" applyFill="1" applyBorder="1" applyAlignment="1" applyProtection="1">
      <alignment horizontal="center" vertical="center" wrapText="1"/>
      <protection locked="0"/>
    </xf>
    <xf numFmtId="0" fontId="8" fillId="22" borderId="21" xfId="0" applyFont="1" applyFill="1" applyBorder="1" applyAlignment="1" applyProtection="1">
      <alignment horizontal="center" vertical="center" wrapText="1"/>
      <protection locked="0"/>
    </xf>
    <xf numFmtId="0" fontId="7" fillId="22" borderId="11" xfId="0" applyFont="1" applyFill="1" applyBorder="1" applyAlignment="1" applyProtection="1">
      <alignment horizontal="left" vertical="top" wrapText="1"/>
      <protection locked="0"/>
    </xf>
    <xf numFmtId="0" fontId="7" fillId="22" borderId="10" xfId="0" applyFont="1" applyFill="1" applyBorder="1" applyAlignment="1" applyProtection="1">
      <alignment horizontal="left" vertical="top" wrapText="1"/>
      <protection locked="0"/>
    </xf>
    <xf numFmtId="0" fontId="7" fillId="22" borderId="11" xfId="0" applyFont="1" applyFill="1" applyBorder="1" applyAlignment="1" applyProtection="1">
      <alignment horizontal="left" wrapText="1"/>
      <protection locked="0"/>
    </xf>
    <xf numFmtId="0" fontId="7" fillId="22" borderId="10" xfId="0" applyFont="1" applyFill="1" applyBorder="1" applyAlignment="1" applyProtection="1">
      <alignment horizontal="left" wrapText="1"/>
      <protection locked="0"/>
    </xf>
    <xf numFmtId="0" fontId="10" fillId="22" borderId="10" xfId="0" applyFont="1" applyFill="1" applyBorder="1" applyAlignment="1" applyProtection="1">
      <alignment horizontal="left" wrapText="1"/>
      <protection locked="0"/>
    </xf>
    <xf numFmtId="0" fontId="7" fillId="22" borderId="15" xfId="0" applyFont="1" applyFill="1" applyBorder="1" applyAlignment="1" applyProtection="1">
      <alignment horizontal="left" wrapText="1"/>
      <protection locked="0"/>
    </xf>
    <xf numFmtId="0" fontId="10" fillId="22" borderId="34" xfId="0" applyFont="1" applyFill="1" applyBorder="1" applyAlignment="1" applyProtection="1">
      <alignment horizontal="left" wrapText="1"/>
      <protection locked="0"/>
    </xf>
    <xf numFmtId="193" fontId="7" fillId="22" borderId="30" xfId="0" applyNumberFormat="1" applyFont="1" applyFill="1" applyBorder="1" applyAlignment="1" applyProtection="1">
      <alignment/>
      <protection locked="0"/>
    </xf>
    <xf numFmtId="193" fontId="7" fillId="22" borderId="29" xfId="0" applyNumberFormat="1" applyFont="1" applyFill="1" applyBorder="1" applyAlignment="1" applyProtection="1">
      <alignment/>
      <protection locked="0"/>
    </xf>
    <xf numFmtId="9" fontId="8" fillId="22" borderId="21" xfId="60" applyFont="1" applyFill="1" applyBorder="1" applyAlignment="1" applyProtection="1">
      <alignment horizontal="center" vertical="center" wrapText="1"/>
      <protection locked="0"/>
    </xf>
    <xf numFmtId="0" fontId="8" fillId="22" borderId="37" xfId="0" applyFont="1" applyFill="1" applyBorder="1" applyAlignment="1" applyProtection="1">
      <alignment horizontal="center" vertical="center" wrapText="1"/>
      <protection locked="0"/>
    </xf>
    <xf numFmtId="193" fontId="7" fillId="22" borderId="40" xfId="0" applyNumberFormat="1" applyFont="1" applyFill="1" applyBorder="1" applyAlignment="1" applyProtection="1">
      <alignment/>
      <protection locked="0"/>
    </xf>
    <xf numFmtId="0" fontId="7" fillId="22" borderId="21" xfId="0" applyFont="1" applyFill="1" applyBorder="1" applyAlignment="1" applyProtection="1">
      <alignment/>
      <protection locked="0"/>
    </xf>
    <xf numFmtId="0" fontId="7" fillId="22" borderId="37" xfId="0" applyFont="1" applyFill="1" applyBorder="1" applyAlignment="1" applyProtection="1">
      <alignment/>
      <protection locked="0"/>
    </xf>
    <xf numFmtId="193" fontId="7" fillId="22" borderId="58" xfId="0" applyNumberFormat="1" applyFont="1" applyFill="1" applyBorder="1" applyAlignment="1" applyProtection="1">
      <alignment/>
      <protection locked="0"/>
    </xf>
    <xf numFmtId="193" fontId="7" fillId="22" borderId="33" xfId="0" applyNumberFormat="1" applyFont="1" applyFill="1" applyBorder="1" applyAlignment="1" applyProtection="1">
      <alignment/>
      <protection locked="0"/>
    </xf>
    <xf numFmtId="193" fontId="7" fillId="0" borderId="21" xfId="0" applyNumberFormat="1" applyFont="1" applyFill="1" applyBorder="1" applyAlignment="1">
      <alignment/>
    </xf>
    <xf numFmtId="0" fontId="11" fillId="22" borderId="11" xfId="0" applyFont="1" applyFill="1" applyBorder="1" applyAlignment="1" applyProtection="1">
      <alignment/>
      <protection locked="0"/>
    </xf>
    <xf numFmtId="0" fontId="8" fillId="22" borderId="22" xfId="0" applyFont="1" applyFill="1" applyBorder="1" applyAlignment="1" applyProtection="1">
      <alignment horizontal="center"/>
      <protection locked="0"/>
    </xf>
    <xf numFmtId="0" fontId="8" fillId="22" borderId="21" xfId="42" applyNumberFormat="1" applyFont="1" applyFill="1" applyBorder="1" applyAlignment="1" applyProtection="1">
      <alignment horizontal="center"/>
      <protection locked="0"/>
    </xf>
    <xf numFmtId="0" fontId="11" fillId="22" borderId="21" xfId="0" applyFont="1" applyFill="1" applyBorder="1" applyAlignment="1" applyProtection="1">
      <alignment horizontal="center"/>
      <protection locked="0"/>
    </xf>
    <xf numFmtId="0" fontId="11" fillId="22" borderId="37" xfId="0" applyFont="1" applyFill="1" applyBorder="1" applyAlignment="1" applyProtection="1">
      <alignment horizontal="center"/>
      <protection locked="0"/>
    </xf>
    <xf numFmtId="0" fontId="8" fillId="22" borderId="10" xfId="0" applyFont="1" applyFill="1" applyBorder="1" applyAlignment="1" applyProtection="1">
      <alignment horizontal="center"/>
      <protection locked="0"/>
    </xf>
    <xf numFmtId="0" fontId="8" fillId="22" borderId="21" xfId="0" applyFont="1" applyFill="1" applyBorder="1" applyAlignment="1" applyProtection="1">
      <alignment horizontal="center"/>
      <protection locked="0"/>
    </xf>
    <xf numFmtId="0" fontId="8" fillId="22" borderId="37" xfId="0" applyFont="1" applyFill="1" applyBorder="1" applyAlignment="1" applyProtection="1">
      <alignment horizontal="center"/>
      <protection locked="0"/>
    </xf>
    <xf numFmtId="0" fontId="8" fillId="22" borderId="11" xfId="0" applyFont="1" applyFill="1" applyBorder="1" applyAlignment="1" applyProtection="1">
      <alignment horizontal="left"/>
      <protection locked="0"/>
    </xf>
    <xf numFmtId="183" fontId="7" fillId="22" borderId="10" xfId="0" applyNumberFormat="1" applyFont="1" applyFill="1" applyBorder="1" applyAlignment="1" applyProtection="1">
      <alignment/>
      <protection locked="0"/>
    </xf>
    <xf numFmtId="183" fontId="7" fillId="22" borderId="22" xfId="0" applyNumberFormat="1" applyFont="1" applyFill="1" applyBorder="1" applyAlignment="1" applyProtection="1">
      <alignment/>
      <protection locked="0"/>
    </xf>
    <xf numFmtId="183" fontId="7" fillId="22" borderId="21" xfId="0" applyNumberFormat="1" applyFont="1" applyFill="1" applyBorder="1" applyAlignment="1" applyProtection="1">
      <alignment/>
      <protection locked="0"/>
    </xf>
    <xf numFmtId="183" fontId="7" fillId="22" borderId="37" xfId="0" applyNumberFormat="1" applyFont="1" applyFill="1" applyBorder="1" applyAlignment="1" applyProtection="1">
      <alignment/>
      <protection locked="0"/>
    </xf>
    <xf numFmtId="0" fontId="7" fillId="22" borderId="21" xfId="42" applyNumberFormat="1" applyFont="1" applyFill="1" applyBorder="1" applyAlignment="1" applyProtection="1">
      <alignment horizontal="center"/>
      <protection locked="0"/>
    </xf>
    <xf numFmtId="0" fontId="8" fillId="22" borderId="11" xfId="0" applyFont="1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193" fontId="7" fillId="0" borderId="21" xfId="0" applyNumberFormat="1" applyFont="1" applyFill="1" applyBorder="1" applyAlignment="1" applyProtection="1">
      <alignment/>
      <protection locked="0"/>
    </xf>
    <xf numFmtId="193" fontId="7" fillId="22" borderId="20" xfId="0" applyNumberFormat="1" applyFont="1" applyFill="1" applyBorder="1" applyAlignment="1" applyProtection="1">
      <alignment/>
      <protection locked="0"/>
    </xf>
    <xf numFmtId="193" fontId="7" fillId="22" borderId="19" xfId="0" applyNumberFormat="1" applyFont="1" applyFill="1" applyBorder="1" applyAlignment="1" applyProtection="1">
      <alignment/>
      <protection locked="0"/>
    </xf>
    <xf numFmtId="193" fontId="7" fillId="22" borderId="36" xfId="0" applyNumberFormat="1" applyFont="1" applyFill="1" applyBorder="1" applyAlignment="1" applyProtection="1">
      <alignment/>
      <protection locked="0"/>
    </xf>
    <xf numFmtId="193" fontId="7" fillId="0" borderId="37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Border="1" applyAlignment="1">
      <alignment horizontal="left" indent="1"/>
    </xf>
    <xf numFmtId="0" fontId="8" fillId="0" borderId="10" xfId="0" applyNumberFormat="1" applyFont="1" applyBorder="1" applyAlignment="1">
      <alignment wrapText="1"/>
    </xf>
    <xf numFmtId="0" fontId="7" fillId="0" borderId="46" xfId="0" applyFont="1" applyFill="1" applyBorder="1" applyAlignment="1">
      <alignment horizontal="left" indent="1"/>
    </xf>
    <xf numFmtId="0" fontId="8" fillId="0" borderId="59" xfId="0" applyFont="1" applyFill="1" applyBorder="1" applyAlignment="1">
      <alignment/>
    </xf>
    <xf numFmtId="193" fontId="8" fillId="0" borderId="55" xfId="0" applyNumberFormat="1" applyFont="1" applyBorder="1" applyAlignment="1">
      <alignment vertical="top"/>
    </xf>
    <xf numFmtId="193" fontId="8" fillId="0" borderId="23" xfId="0" applyNumberFormat="1" applyFont="1" applyBorder="1" applyAlignment="1">
      <alignment vertical="top"/>
    </xf>
    <xf numFmtId="193" fontId="8" fillId="0" borderId="39" xfId="0" applyNumberFormat="1" applyFont="1" applyBorder="1" applyAlignment="1">
      <alignment vertical="top"/>
    </xf>
    <xf numFmtId="0" fontId="9" fillId="0" borderId="22" xfId="0" applyFont="1" applyFill="1" applyBorder="1" applyAlignment="1">
      <alignment/>
    </xf>
    <xf numFmtId="0" fontId="7" fillId="0" borderId="11" xfId="0" applyNumberFormat="1" applyFont="1" applyBorder="1" applyAlignment="1">
      <alignment horizontal="left" indent="1"/>
    </xf>
    <xf numFmtId="0" fontId="8" fillId="0" borderId="11" xfId="0" applyNumberFormat="1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1" fillId="22" borderId="11" xfId="0" applyFont="1" applyFill="1" applyBorder="1" applyAlignment="1" applyProtection="1">
      <alignment horizontal="left" vertical="top" wrapText="1" indent="1"/>
      <protection locked="0"/>
    </xf>
    <xf numFmtId="0" fontId="11" fillId="22" borderId="11" xfId="0" applyFont="1" applyFill="1" applyBorder="1" applyAlignment="1" applyProtection="1">
      <alignment vertical="top" wrapText="1"/>
      <protection locked="0"/>
    </xf>
    <xf numFmtId="193" fontId="7" fillId="22" borderId="55" xfId="0" applyNumberFormat="1" applyFont="1" applyFill="1" applyBorder="1" applyAlignment="1" applyProtection="1">
      <alignment/>
      <protection locked="0"/>
    </xf>
    <xf numFmtId="193" fontId="7" fillId="22" borderId="23" xfId="0" applyNumberFormat="1" applyFont="1" applyFill="1" applyBorder="1" applyAlignment="1" applyProtection="1">
      <alignment/>
      <protection locked="0"/>
    </xf>
    <xf numFmtId="193" fontId="8" fillId="0" borderId="51" xfId="0" applyNumberFormat="1" applyFont="1" applyBorder="1" applyAlignment="1">
      <alignment/>
    </xf>
    <xf numFmtId="193" fontId="8" fillId="0" borderId="32" xfId="0" applyNumberFormat="1" applyFont="1" applyBorder="1" applyAlignment="1">
      <alignment/>
    </xf>
    <xf numFmtId="193" fontId="8" fillId="0" borderId="50" xfId="0" applyNumberFormat="1" applyFont="1" applyBorder="1" applyAlignment="1">
      <alignment/>
    </xf>
    <xf numFmtId="193" fontId="7" fillId="0" borderId="23" xfId="0" applyNumberFormat="1" applyFont="1" applyFill="1" applyBorder="1" applyAlignment="1">
      <alignment/>
    </xf>
    <xf numFmtId="193" fontId="7" fillId="0" borderId="27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93" fontId="7" fillId="0" borderId="22" xfId="0" applyNumberFormat="1" applyFont="1" applyFill="1" applyBorder="1" applyAlignment="1" applyProtection="1">
      <alignment/>
      <protection locked="0"/>
    </xf>
    <xf numFmtId="0" fontId="7" fillId="0" borderId="11" xfId="0" applyFont="1" applyBorder="1" applyAlignment="1">
      <alignment horizontal="left" indent="2"/>
    </xf>
    <xf numFmtId="0" fontId="8" fillId="0" borderId="11" xfId="0" applyFont="1" applyBorder="1" applyAlignment="1">
      <alignment horizontal="left" indent="1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10" fillId="0" borderId="11" xfId="0" applyNumberFormat="1" applyFont="1" applyBorder="1" applyAlignment="1">
      <alignment/>
    </xf>
    <xf numFmtId="0" fontId="11" fillId="0" borderId="11" xfId="0" applyNumberFormat="1" applyFont="1" applyBorder="1" applyAlignment="1">
      <alignment horizontal="left" indent="2"/>
    </xf>
    <xf numFmtId="0" fontId="7" fillId="0" borderId="11" xfId="0" applyNumberFormat="1" applyFont="1" applyFill="1" applyBorder="1" applyAlignment="1">
      <alignment horizontal="left" indent="1"/>
    </xf>
    <xf numFmtId="193" fontId="8" fillId="22" borderId="23" xfId="0" applyNumberFormat="1" applyFont="1" applyFill="1" applyBorder="1" applyAlignment="1" applyProtection="1">
      <alignment/>
      <protection locked="0"/>
    </xf>
    <xf numFmtId="193" fontId="8" fillId="22" borderId="32" xfId="0" applyNumberFormat="1" applyFont="1" applyFill="1" applyBorder="1" applyAlignment="1" applyProtection="1">
      <alignment/>
      <protection locked="0"/>
    </xf>
    <xf numFmtId="0" fontId="7" fillId="0" borderId="11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0" fontId="11" fillId="22" borderId="11" xfId="0" applyNumberFormat="1" applyFont="1" applyFill="1" applyBorder="1" applyAlignment="1" applyProtection="1">
      <alignment horizontal="left" indent="1"/>
      <protection locked="0"/>
    </xf>
    <xf numFmtId="0" fontId="7" fillId="22" borderId="11" xfId="0" applyNumberFormat="1" applyFont="1" applyFill="1" applyBorder="1" applyAlignment="1" applyProtection="1">
      <alignment horizontal="left" indent="1"/>
      <protection locked="0"/>
    </xf>
    <xf numFmtId="0" fontId="7" fillId="0" borderId="54" xfId="0" applyFont="1" applyBorder="1" applyAlignment="1">
      <alignment horizontal="center"/>
    </xf>
    <xf numFmtId="0" fontId="10" fillId="0" borderId="54" xfId="0" applyFont="1" applyBorder="1" applyAlignment="1">
      <alignment/>
    </xf>
    <xf numFmtId="193" fontId="8" fillId="0" borderId="20" xfId="0" applyNumberFormat="1" applyFont="1" applyBorder="1" applyAlignment="1">
      <alignment/>
    </xf>
    <xf numFmtId="193" fontId="8" fillId="0" borderId="19" xfId="0" applyNumberFormat="1" applyFont="1" applyBorder="1" applyAlignment="1">
      <alignment/>
    </xf>
    <xf numFmtId="193" fontId="8" fillId="0" borderId="36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193" fontId="8" fillId="22" borderId="55" xfId="0" applyNumberFormat="1" applyFont="1" applyFill="1" applyBorder="1" applyAlignment="1" applyProtection="1">
      <alignment/>
      <protection locked="0"/>
    </xf>
    <xf numFmtId="193" fontId="8" fillId="22" borderId="51" xfId="0" applyNumberFormat="1" applyFont="1" applyFill="1" applyBorder="1" applyAlignment="1" applyProtection="1">
      <alignment/>
      <protection locked="0"/>
    </xf>
    <xf numFmtId="0" fontId="7" fillId="0" borderId="24" xfId="0" applyFont="1" applyBorder="1" applyAlignment="1">
      <alignment horizontal="center"/>
    </xf>
    <xf numFmtId="0" fontId="8" fillId="0" borderId="30" xfId="0" applyFont="1" applyFill="1" applyBorder="1" applyAlignment="1">
      <alignment horizontal="left"/>
    </xf>
    <xf numFmtId="0" fontId="11" fillId="0" borderId="0" xfId="0" applyFont="1" applyBorder="1" applyAlignment="1" applyProtection="1">
      <alignment/>
      <protection/>
    </xf>
    <xf numFmtId="0" fontId="17" fillId="0" borderId="0" xfId="57">
      <alignment/>
      <protection/>
    </xf>
    <xf numFmtId="0" fontId="0" fillId="0" borderId="0" xfId="0" applyAlignment="1" applyProtection="1">
      <alignment/>
      <protection locked="0"/>
    </xf>
    <xf numFmtId="0" fontId="8" fillId="0" borderId="5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93" fontId="8" fillId="0" borderId="21" xfId="0" applyNumberFormat="1" applyFont="1" applyFill="1" applyBorder="1" applyAlignment="1">
      <alignment/>
    </xf>
    <xf numFmtId="193" fontId="8" fillId="0" borderId="22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9" fontId="7" fillId="0" borderId="25" xfId="6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193" fontId="7" fillId="0" borderId="20" xfId="0" applyNumberFormat="1" applyFont="1" applyBorder="1" applyAlignment="1">
      <alignment/>
    </xf>
    <xf numFmtId="193" fontId="8" fillId="0" borderId="37" xfId="0" applyNumberFormat="1" applyFont="1" applyFill="1" applyBorder="1" applyAlignment="1">
      <alignment/>
    </xf>
    <xf numFmtId="193" fontId="8" fillId="22" borderId="39" xfId="0" applyNumberFormat="1" applyFont="1" applyFill="1" applyBorder="1" applyAlignment="1" applyProtection="1">
      <alignment/>
      <protection locked="0"/>
    </xf>
    <xf numFmtId="193" fontId="8" fillId="22" borderId="50" xfId="0" applyNumberFormat="1" applyFont="1" applyFill="1" applyBorder="1" applyAlignment="1" applyProtection="1">
      <alignment/>
      <protection locked="0"/>
    </xf>
    <xf numFmtId="193" fontId="7" fillId="22" borderId="39" xfId="0" applyNumberFormat="1" applyFont="1" applyFill="1" applyBorder="1" applyAlignment="1" applyProtection="1">
      <alignment/>
      <protection locked="0"/>
    </xf>
    <xf numFmtId="193" fontId="8" fillId="0" borderId="25" xfId="0" applyNumberFormat="1" applyFont="1" applyFill="1" applyBorder="1" applyAlignment="1">
      <alignment/>
    </xf>
    <xf numFmtId="193" fontId="8" fillId="0" borderId="19" xfId="0" applyNumberFormat="1" applyFont="1" applyFill="1" applyBorder="1" applyAlignment="1">
      <alignment/>
    </xf>
    <xf numFmtId="193" fontId="8" fillId="0" borderId="27" xfId="0" applyNumberFormat="1" applyFont="1" applyBorder="1" applyAlignment="1">
      <alignment vertical="top"/>
    </xf>
    <xf numFmtId="193" fontId="8" fillId="0" borderId="38" xfId="0" applyNumberFormat="1" applyFont="1" applyBorder="1" applyAlignment="1">
      <alignment vertical="top"/>
    </xf>
    <xf numFmtId="193" fontId="8" fillId="0" borderId="28" xfId="0" applyNumberFormat="1" applyFont="1" applyBorder="1" applyAlignment="1">
      <alignment vertical="top"/>
    </xf>
    <xf numFmtId="0" fontId="9" fillId="0" borderId="22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22" borderId="0" xfId="0" applyFill="1" applyAlignment="1" applyProtection="1">
      <alignment/>
      <protection locked="0"/>
    </xf>
    <xf numFmtId="49" fontId="0" fillId="22" borderId="0" xfId="0" applyNumberFormat="1" applyFill="1" applyAlignment="1" applyProtection="1">
      <alignment/>
      <protection locked="0"/>
    </xf>
    <xf numFmtId="0" fontId="0" fillId="22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5" fillId="0" borderId="0" xfId="0" applyFont="1" applyAlignment="1" applyProtection="1">
      <alignment/>
      <protection/>
    </xf>
    <xf numFmtId="193" fontId="7" fillId="0" borderId="55" xfId="0" applyNumberFormat="1" applyFont="1" applyFill="1" applyBorder="1" applyAlignment="1" applyProtection="1">
      <alignment/>
      <protection/>
    </xf>
    <xf numFmtId="193" fontId="7" fillId="0" borderId="23" xfId="0" applyNumberFormat="1" applyFont="1" applyFill="1" applyBorder="1" applyAlignment="1" applyProtection="1">
      <alignment/>
      <protection/>
    </xf>
    <xf numFmtId="193" fontId="7" fillId="0" borderId="39" xfId="0" applyNumberFormat="1" applyFont="1" applyFill="1" applyBorder="1" applyAlignment="1" applyProtection="1">
      <alignment/>
      <protection/>
    </xf>
    <xf numFmtId="193" fontId="7" fillId="0" borderId="28" xfId="0" applyNumberFormat="1" applyFont="1" applyFill="1" applyBorder="1" applyAlignment="1" applyProtection="1">
      <alignment/>
      <protection/>
    </xf>
    <xf numFmtId="193" fontId="7" fillId="0" borderId="27" xfId="0" applyNumberFormat="1" applyFont="1" applyFill="1" applyBorder="1" applyAlignment="1" applyProtection="1">
      <alignment/>
      <protection/>
    </xf>
    <xf numFmtId="193" fontId="7" fillId="0" borderId="38" xfId="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left" indent="1"/>
      <protection/>
    </xf>
    <xf numFmtId="0" fontId="7" fillId="0" borderId="11" xfId="0" applyFont="1" applyFill="1" applyBorder="1" applyAlignment="1" applyProtection="1">
      <alignment horizontal="left" vertical="top" wrapText="1" inden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193" fontId="7" fillId="0" borderId="21" xfId="0" applyNumberFormat="1" applyFont="1" applyFill="1" applyBorder="1" applyAlignment="1" applyProtection="1">
      <alignment/>
      <protection/>
    </xf>
    <xf numFmtId="193" fontId="7" fillId="0" borderId="37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 indent="1"/>
      <protection/>
    </xf>
    <xf numFmtId="193" fontId="7" fillId="0" borderId="22" xfId="0" applyNumberFormat="1" applyFont="1" applyFill="1" applyBorder="1" applyAlignment="1" applyProtection="1">
      <alignment/>
      <protection/>
    </xf>
    <xf numFmtId="193" fontId="8" fillId="0" borderId="22" xfId="0" applyNumberFormat="1" applyFont="1" applyBorder="1" applyAlignment="1" applyProtection="1">
      <alignment/>
      <protection/>
    </xf>
    <xf numFmtId="193" fontId="8" fillId="0" borderId="21" xfId="0" applyNumberFormat="1" applyFont="1" applyBorder="1" applyAlignment="1" applyProtection="1">
      <alignment/>
      <protection/>
    </xf>
    <xf numFmtId="193" fontId="8" fillId="0" borderId="21" xfId="0" applyNumberFormat="1" applyFont="1" applyFill="1" applyBorder="1" applyAlignment="1" applyProtection="1">
      <alignment/>
      <protection/>
    </xf>
    <xf numFmtId="193" fontId="8" fillId="0" borderId="37" xfId="0" applyNumberFormat="1" applyFont="1" applyBorder="1" applyAlignment="1" applyProtection="1">
      <alignment/>
      <protection/>
    </xf>
    <xf numFmtId="193" fontId="8" fillId="0" borderId="23" xfId="0" applyNumberFormat="1" applyFont="1" applyFill="1" applyBorder="1" applyAlignment="1" applyProtection="1">
      <alignment/>
      <protection/>
    </xf>
    <xf numFmtId="193" fontId="8" fillId="0" borderId="32" xfId="0" applyNumberFormat="1" applyFont="1" applyFill="1" applyBorder="1" applyAlignment="1" applyProtection="1">
      <alignment/>
      <protection/>
    </xf>
    <xf numFmtId="193" fontId="7" fillId="0" borderId="32" xfId="0" applyNumberFormat="1" applyFont="1" applyFill="1" applyBorder="1" applyAlignment="1" applyProtection="1">
      <alignment/>
      <protection/>
    </xf>
    <xf numFmtId="193" fontId="7" fillId="0" borderId="29" xfId="0" applyNumberFormat="1" applyFont="1" applyFill="1" applyBorder="1" applyAlignment="1" applyProtection="1">
      <alignment/>
      <protection/>
    </xf>
    <xf numFmtId="193" fontId="8" fillId="0" borderId="51" xfId="0" applyNumberFormat="1" applyFont="1" applyBorder="1" applyAlignment="1" applyProtection="1">
      <alignment/>
      <protection/>
    </xf>
    <xf numFmtId="193" fontId="8" fillId="0" borderId="32" xfId="0" applyNumberFormat="1" applyFont="1" applyBorder="1" applyAlignment="1" applyProtection="1">
      <alignment/>
      <protection/>
    </xf>
    <xf numFmtId="193" fontId="8" fillId="0" borderId="50" xfId="0" applyNumberFormat="1" applyFont="1" applyBorder="1" applyAlignment="1" applyProtection="1">
      <alignment/>
      <protection/>
    </xf>
    <xf numFmtId="17" fontId="1" fillId="22" borderId="56" xfId="0" applyNumberFormat="1" applyFont="1" applyFill="1" applyBorder="1" applyAlignment="1" applyProtection="1">
      <alignment/>
      <protection locked="0"/>
    </xf>
    <xf numFmtId="0" fontId="1" fillId="22" borderId="56" xfId="0" applyFont="1" applyFill="1" applyBorder="1" applyAlignment="1" applyProtection="1">
      <alignment/>
      <protection locked="0"/>
    </xf>
    <xf numFmtId="0" fontId="1" fillId="22" borderId="57" xfId="0" applyFont="1" applyFill="1" applyBorder="1" applyAlignment="1" applyProtection="1">
      <alignment/>
      <protection locked="0"/>
    </xf>
    <xf numFmtId="0" fontId="1" fillId="22" borderId="0" xfId="0" applyFont="1" applyFill="1" applyBorder="1" applyAlignment="1" applyProtection="1" quotePrefix="1">
      <alignment/>
      <protection locked="0"/>
    </xf>
    <xf numFmtId="0" fontId="1" fillId="22" borderId="0" xfId="0" applyFont="1" applyFill="1" applyBorder="1" applyAlignment="1" applyProtection="1">
      <alignment/>
      <protection locked="0"/>
    </xf>
    <xf numFmtId="0" fontId="1" fillId="22" borderId="12" xfId="0" applyFont="1" applyFill="1" applyBorder="1" applyAlignment="1" applyProtection="1">
      <alignment/>
      <protection locked="0"/>
    </xf>
    <xf numFmtId="193" fontId="7" fillId="22" borderId="22" xfId="0" applyNumberFormat="1" applyFont="1" applyFill="1" applyBorder="1" applyAlignment="1">
      <alignment/>
    </xf>
    <xf numFmtId="193" fontId="7" fillId="22" borderId="21" xfId="0" applyNumberFormat="1" applyFont="1" applyFill="1" applyBorder="1" applyAlignment="1">
      <alignment/>
    </xf>
    <xf numFmtId="193" fontId="7" fillId="22" borderId="37" xfId="0" applyNumberFormat="1" applyFont="1" applyFill="1" applyBorder="1" applyAlignment="1">
      <alignment/>
    </xf>
    <xf numFmtId="193" fontId="7" fillId="22" borderId="33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7" fillId="0" borderId="10" xfId="0" applyFont="1" applyFill="1" applyBorder="1" applyAlignment="1">
      <alignment horizontal="left" indent="1"/>
    </xf>
    <xf numFmtId="0" fontId="7" fillId="0" borderId="10" xfId="0" applyNumberFormat="1" applyFont="1" applyBorder="1" applyAlignment="1">
      <alignment horizontal="left" vertical="top" inden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Fill="1" applyBorder="1" applyAlignment="1">
      <alignment horizontal="left" indent="1"/>
    </xf>
    <xf numFmtId="0" fontId="7" fillId="0" borderId="56" xfId="0" applyFont="1" applyBorder="1" applyAlignment="1">
      <alignment/>
    </xf>
    <xf numFmtId="0" fontId="7" fillId="0" borderId="56" xfId="0" applyFont="1" applyBorder="1" applyAlignment="1">
      <alignment horizontal="center"/>
    </xf>
    <xf numFmtId="193" fontId="7" fillId="0" borderId="56" xfId="0" applyNumberFormat="1" applyFont="1" applyBorder="1" applyAlignment="1">
      <alignment/>
    </xf>
    <xf numFmtId="0" fontId="10" fillId="0" borderId="54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0" fontId="17" fillId="0" borderId="0" xfId="57" quotePrefix="1">
      <alignment/>
      <protection/>
    </xf>
    <xf numFmtId="0" fontId="8" fillId="0" borderId="51" xfId="0" applyFont="1" applyFill="1" applyBorder="1" applyAlignment="1" applyProtection="1">
      <alignment horizontal="center" vertical="top" wrapText="1"/>
      <protection locked="0"/>
    </xf>
    <xf numFmtId="0" fontId="8" fillId="0" borderId="32" xfId="0" applyFont="1" applyFill="1" applyBorder="1" applyAlignment="1" applyProtection="1">
      <alignment horizontal="center" vertical="top" wrapText="1"/>
      <protection locked="0"/>
    </xf>
    <xf numFmtId="0" fontId="8" fillId="0" borderId="49" xfId="0" applyFont="1" applyFill="1" applyBorder="1" applyAlignment="1" applyProtection="1">
      <alignment horizontal="center" vertical="top" wrapText="1"/>
      <protection locked="0"/>
    </xf>
    <xf numFmtId="183" fontId="8" fillId="27" borderId="26" xfId="0" applyNumberFormat="1" applyFont="1" applyFill="1" applyBorder="1" applyAlignment="1">
      <alignment/>
    </xf>
    <xf numFmtId="183" fontId="8" fillId="27" borderId="25" xfId="0" applyNumberFormat="1" applyFont="1" applyFill="1" applyBorder="1" applyAlignment="1">
      <alignment/>
    </xf>
    <xf numFmtId="183" fontId="8" fillId="27" borderId="43" xfId="0" applyNumberFormat="1" applyFont="1" applyFill="1" applyBorder="1" applyAlignment="1">
      <alignment/>
    </xf>
    <xf numFmtId="193" fontId="8" fillId="27" borderId="43" xfId="0" applyNumberFormat="1" applyFont="1" applyFill="1" applyBorder="1" applyAlignment="1">
      <alignment/>
    </xf>
    <xf numFmtId="193" fontId="8" fillId="27" borderId="47" xfId="0" applyNumberFormat="1" applyFont="1" applyFill="1" applyBorder="1" applyAlignment="1">
      <alignment/>
    </xf>
    <xf numFmtId="193" fontId="8" fillId="27" borderId="25" xfId="0" applyNumberFormat="1" applyFont="1" applyFill="1" applyBorder="1" applyAlignment="1">
      <alignment/>
    </xf>
    <xf numFmtId="193" fontId="8" fillId="27" borderId="6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93" fontId="7" fillId="0" borderId="0" xfId="0" applyNumberFormat="1" applyFont="1" applyFill="1" applyBorder="1" applyAlignment="1" applyProtection="1">
      <alignment/>
      <protection locked="0"/>
    </xf>
    <xf numFmtId="193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93" fontId="8" fillId="0" borderId="28" xfId="0" applyNumberFormat="1" applyFont="1" applyFill="1" applyBorder="1" applyAlignment="1">
      <alignment/>
    </xf>
    <xf numFmtId="0" fontId="8" fillId="0" borderId="61" xfId="0" applyFont="1" applyBorder="1" applyAlignment="1">
      <alignment/>
    </xf>
    <xf numFmtId="0" fontId="7" fillId="0" borderId="61" xfId="0" applyFont="1" applyBorder="1" applyAlignment="1">
      <alignment horizontal="center"/>
    </xf>
    <xf numFmtId="193" fontId="8" fillId="0" borderId="61" xfId="0" applyNumberFormat="1" applyFont="1" applyBorder="1" applyAlignment="1">
      <alignment/>
    </xf>
    <xf numFmtId="193" fontId="8" fillId="0" borderId="61" xfId="0" applyNumberFormat="1" applyFont="1" applyFill="1" applyBorder="1" applyAlignment="1">
      <alignment/>
    </xf>
    <xf numFmtId="193" fontId="8" fillId="0" borderId="44" xfId="0" applyNumberFormat="1" applyFont="1" applyBorder="1" applyAlignment="1">
      <alignment/>
    </xf>
    <xf numFmtId="193" fontId="7" fillId="27" borderId="22" xfId="0" applyNumberFormat="1" applyFont="1" applyFill="1" applyBorder="1" applyAlignment="1">
      <alignment/>
    </xf>
    <xf numFmtId="182" fontId="7" fillId="0" borderId="21" xfId="0" applyNumberFormat="1" applyFont="1" applyBorder="1" applyAlignment="1">
      <alignment/>
    </xf>
    <xf numFmtId="182" fontId="7" fillId="0" borderId="37" xfId="0" applyNumberFormat="1" applyFont="1" applyBorder="1" applyAlignment="1">
      <alignment/>
    </xf>
    <xf numFmtId="182" fontId="7" fillId="0" borderId="27" xfId="0" applyNumberFormat="1" applyFont="1" applyBorder="1" applyAlignment="1">
      <alignment/>
    </xf>
    <xf numFmtId="182" fontId="7" fillId="0" borderId="38" xfId="0" applyNumberFormat="1" applyFont="1" applyBorder="1" applyAlignment="1">
      <alignment/>
    </xf>
    <xf numFmtId="193" fontId="7" fillId="27" borderId="28" xfId="0" applyNumberFormat="1" applyFont="1" applyFill="1" applyBorder="1" applyAlignment="1">
      <alignment/>
    </xf>
    <xf numFmtId="193" fontId="7" fillId="27" borderId="27" xfId="0" applyNumberFormat="1" applyFont="1" applyFill="1" applyBorder="1" applyAlignment="1">
      <alignment/>
    </xf>
    <xf numFmtId="193" fontId="7" fillId="27" borderId="21" xfId="0" applyNumberFormat="1" applyFont="1" applyFill="1" applyBorder="1" applyAlignment="1">
      <alignment/>
    </xf>
    <xf numFmtId="193" fontId="7" fillId="0" borderId="55" xfId="0" applyNumberFormat="1" applyFont="1" applyBorder="1" applyAlignment="1">
      <alignment/>
    </xf>
    <xf numFmtId="193" fontId="7" fillId="28" borderId="22" xfId="0" applyNumberFormat="1" applyFont="1" applyFill="1" applyBorder="1" applyAlignment="1" applyProtection="1">
      <alignment/>
      <protection locked="0"/>
    </xf>
    <xf numFmtId="193" fontId="7" fillId="28" borderId="21" xfId="0" applyNumberFormat="1" applyFont="1" applyFill="1" applyBorder="1" applyAlignment="1" applyProtection="1">
      <alignment/>
      <protection locked="0"/>
    </xf>
    <xf numFmtId="193" fontId="7" fillId="28" borderId="37" xfId="0" applyNumberFormat="1" applyFont="1" applyFill="1" applyBorder="1" applyAlignment="1" applyProtection="1">
      <alignment/>
      <protection locked="0"/>
    </xf>
    <xf numFmtId="0" fontId="2" fillId="4" borderId="62" xfId="0" applyFont="1" applyFill="1" applyBorder="1" applyAlignment="1">
      <alignment horizontal="center"/>
    </xf>
    <xf numFmtId="0" fontId="2" fillId="4" borderId="61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3" borderId="6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/>
    </xf>
    <xf numFmtId="0" fontId="8" fillId="0" borderId="6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9" fontId="8" fillId="0" borderId="22" xfId="60" applyFont="1" applyFill="1" applyBorder="1" applyAlignment="1">
      <alignment horizontal="center" vertical="center" wrapText="1"/>
    </xf>
    <xf numFmtId="9" fontId="8" fillId="0" borderId="51" xfId="60" applyFont="1" applyFill="1" applyBorder="1" applyAlignment="1">
      <alignment horizontal="center" vertical="center" wrapText="1"/>
    </xf>
    <xf numFmtId="9" fontId="8" fillId="0" borderId="37" xfId="60" applyFont="1" applyFill="1" applyBorder="1" applyAlignment="1">
      <alignment horizontal="center" vertical="center" wrapText="1"/>
    </xf>
    <xf numFmtId="9" fontId="8" fillId="0" borderId="50" xfId="6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9" fontId="8" fillId="0" borderId="20" xfId="60" applyFont="1" applyFill="1" applyBorder="1" applyAlignment="1">
      <alignment horizontal="center" vertical="center" wrapText="1"/>
    </xf>
    <xf numFmtId="9" fontId="8" fillId="0" borderId="19" xfId="60" applyFont="1" applyFill="1" applyBorder="1" applyAlignment="1">
      <alignment horizontal="center" vertical="center" wrapText="1"/>
    </xf>
    <xf numFmtId="9" fontId="8" fillId="0" borderId="21" xfId="60" applyFont="1" applyFill="1" applyBorder="1" applyAlignment="1">
      <alignment horizontal="center" vertical="center" wrapText="1"/>
    </xf>
    <xf numFmtId="9" fontId="8" fillId="0" borderId="32" xfId="6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9" fontId="8" fillId="0" borderId="29" xfId="60" applyFont="1" applyFill="1" applyBorder="1" applyAlignment="1">
      <alignment horizontal="center" vertical="center" wrapText="1"/>
    </xf>
    <xf numFmtId="9" fontId="8" fillId="0" borderId="55" xfId="60" applyFont="1" applyFill="1" applyBorder="1" applyAlignment="1">
      <alignment horizontal="center" vertical="center" wrapText="1"/>
    </xf>
    <xf numFmtId="9" fontId="8" fillId="0" borderId="23" xfId="60" applyFont="1" applyFill="1" applyBorder="1" applyAlignment="1">
      <alignment horizontal="center" vertical="center" wrapText="1"/>
    </xf>
    <xf numFmtId="9" fontId="8" fillId="0" borderId="39" xfId="6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cover - LG Reportin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Relationship Id="rId3" Type="http://schemas.openxmlformats.org/officeDocument/2006/relationships/image" Target="../media/image17.jpeg" /><Relationship Id="rId4" Type="http://schemas.openxmlformats.org/officeDocument/2006/relationships/image" Target="../media/image18.jpeg" /><Relationship Id="rId5" Type="http://schemas.openxmlformats.org/officeDocument/2006/relationships/image" Target="../media/image14.jpeg" /><Relationship Id="rId6" Type="http://schemas.openxmlformats.org/officeDocument/2006/relationships/image" Target="../media/image15.jpeg" /><Relationship Id="rId7" Type="http://schemas.openxmlformats.org/officeDocument/2006/relationships/image" Target="../media/image16.jpeg" /><Relationship Id="rId8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Relationship Id="rId3" Type="http://schemas.openxmlformats.org/officeDocument/2006/relationships/image" Target="../media/image9.emf" /><Relationship Id="rId4" Type="http://schemas.openxmlformats.org/officeDocument/2006/relationships/image" Target="../media/image8.emf" /><Relationship Id="rId5" Type="http://schemas.openxmlformats.org/officeDocument/2006/relationships/image" Target="../media/image7.emf" /><Relationship Id="rId6" Type="http://schemas.openxmlformats.org/officeDocument/2006/relationships/image" Target="../media/image6.emf" /><Relationship Id="rId7" Type="http://schemas.openxmlformats.org/officeDocument/2006/relationships/image" Target="../media/image11.emf" /><Relationship Id="rId8" Type="http://schemas.openxmlformats.org/officeDocument/2006/relationships/image" Target="../media/image5.emf" /><Relationship Id="rId9" Type="http://schemas.openxmlformats.org/officeDocument/2006/relationships/image" Target="../media/image4.emf" /><Relationship Id="rId10" Type="http://schemas.openxmlformats.org/officeDocument/2006/relationships/image" Target="../media/image3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66675</xdr:colOff>
      <xdr:row>39</xdr:row>
      <xdr:rowOff>95250</xdr:rowOff>
    </xdr:to>
    <xdr:grpSp>
      <xdr:nvGrpSpPr>
        <xdr:cNvPr id="1" name="Group 29"/>
        <xdr:cNvGrpSpPr>
          <a:grpSpLocks/>
        </xdr:cNvGrpSpPr>
      </xdr:nvGrpSpPr>
      <xdr:grpSpPr>
        <a:xfrm>
          <a:off x="0" y="9525"/>
          <a:ext cx="7534275" cy="6400800"/>
          <a:chOff x="0" y="1"/>
          <a:chExt cx="791" cy="672"/>
        </a:xfrm>
        <a:solidFill>
          <a:srgbClr val="FFFFFF"/>
        </a:solidFill>
      </xdr:grpSpPr>
      <xdr:grpSp>
        <xdr:nvGrpSpPr>
          <xdr:cNvPr id="2" name="Group 1"/>
          <xdr:cNvGrpSpPr>
            <a:grpSpLocks/>
          </xdr:cNvGrpSpPr>
        </xdr:nvGrpSpPr>
        <xdr:grpSpPr>
          <a:xfrm>
            <a:off x="0" y="1"/>
            <a:ext cx="791" cy="672"/>
            <a:chOff x="0" y="1"/>
            <a:chExt cx="791" cy="672"/>
          </a:xfrm>
          <a:solidFill>
            <a:srgbClr val="FFFFFF"/>
          </a:solidFill>
        </xdr:grpSpPr>
        <xdr:grpSp>
          <xdr:nvGrpSpPr>
            <xdr:cNvPr id="3" name="Group 2"/>
            <xdr:cNvGrpSpPr>
              <a:grpSpLocks/>
            </xdr:cNvGrpSpPr>
          </xdr:nvGrpSpPr>
          <xdr:grpSpPr>
            <a:xfrm>
              <a:off x="0" y="1"/>
              <a:ext cx="791" cy="672"/>
              <a:chOff x="12" y="17"/>
              <a:chExt cx="791" cy="672"/>
            </a:xfrm>
            <a:solidFill>
              <a:srgbClr val="FFFFFF"/>
            </a:solidFill>
          </xdr:grpSpPr>
          <xdr:pic>
            <xdr:nvPicPr>
              <xdr:cNvPr id="4" name="Picture 3" descr="Untitled-1 copy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12" y="17"/>
                <a:ext cx="791" cy="672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5" name="Picture 4" descr="1 copy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23" y="249"/>
                <a:ext cx="770" cy="431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grpSp>
            <xdr:nvGrpSpPr>
              <xdr:cNvPr id="6" name="Group 5"/>
              <xdr:cNvGrpSpPr>
                <a:grpSpLocks/>
              </xdr:cNvGrpSpPr>
            </xdr:nvGrpSpPr>
            <xdr:grpSpPr>
              <a:xfrm>
                <a:off x="416" y="255"/>
                <a:ext cx="367" cy="413"/>
                <a:chOff x="416" y="255"/>
                <a:chExt cx="367" cy="413"/>
              </a:xfrm>
              <a:solidFill>
                <a:srgbClr val="FFFFFF"/>
              </a:solidFill>
            </xdr:grpSpPr>
            <xdr:pic>
              <xdr:nvPicPr>
                <xdr:cNvPr id="7" name="Picture 48" descr="Untitled-4-2"/>
                <xdr:cNvPicPr preferRelativeResize="1">
                  <a:picLocks noChangeAspect="1"/>
                </xdr:cNvPicPr>
              </xdr:nvPicPr>
              <xdr:blipFill>
                <a:blip r:embed="rId3">
                  <a:clrChange>
                    <a:clrFrom>
                      <a:srgbClr val="FFFFFF"/>
                    </a:clrFrom>
                    <a:clrTo>
                      <a:srgbClr val="FFFFFF">
                        <a:alpha val="0"/>
                      </a:srgbClr>
                    </a:clrTo>
                  </a:clrChange>
                </a:blip>
                <a:srcRect l="3901" t="4647" r="53713" b="11395"/>
                <a:stretch>
                  <a:fillRect/>
                </a:stretch>
              </xdr:blipFill>
              <xdr:spPr>
                <a:xfrm>
                  <a:off x="416" y="255"/>
                  <a:ext cx="367" cy="41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</xdr:pic>
            <xdr:grpSp>
              <xdr:nvGrpSpPr>
                <xdr:cNvPr id="8" name="Group 7"/>
                <xdr:cNvGrpSpPr>
                  <a:grpSpLocks/>
                </xdr:cNvGrpSpPr>
              </xdr:nvGrpSpPr>
              <xdr:grpSpPr>
                <a:xfrm>
                  <a:off x="432" y="264"/>
                  <a:ext cx="286" cy="128"/>
                  <a:chOff x="426" y="263"/>
                  <a:chExt cx="290" cy="130"/>
                </a:xfrm>
                <a:solidFill>
                  <a:srgbClr val="FFFFFF"/>
                </a:solidFill>
              </xdr:grpSpPr>
              <xdr:pic>
                <xdr:nvPicPr>
                  <xdr:cNvPr id="9" name="Picture 52" descr="Letter Head"/>
                  <xdr:cNvPicPr preferRelativeResize="1">
                    <a:picLocks noChangeAspect="1"/>
                  </xdr:cNvPicPr>
                </xdr:nvPicPr>
                <xdr:blipFill>
                  <a:blip r:embed="rId4">
                    <a:clrChange>
                      <a:clrFrom>
                        <a:srgbClr val="FFFFFF"/>
                      </a:clrFrom>
                      <a:clrTo>
                        <a:srgbClr val="FFFFFF">
                          <a:alpha val="0"/>
                        </a:srgbClr>
                      </a:clrTo>
                    </a:clrChange>
                  </a:blip>
                  <a:srcRect l="7806" t="23809" r="4646" b="24339"/>
                  <a:stretch>
                    <a:fillRect/>
                  </a:stretch>
                </xdr:blipFill>
                <xdr:spPr>
                  <a:xfrm>
                    <a:off x="426" y="263"/>
                    <a:ext cx="290" cy="130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</xdr:pic>
              <xdr:sp>
                <xdr:nvSpPr>
                  <xdr:cNvPr id="10" name="Line 53"/>
                  <xdr:cNvSpPr>
                    <a:spLocks/>
                  </xdr:cNvSpPr>
                </xdr:nvSpPr>
                <xdr:spPr>
                  <a:xfrm>
                    <a:off x="515" y="325"/>
                    <a:ext cx="187" cy="0"/>
                  </a:xfrm>
                  <a:prstGeom prst="line">
                    <a:avLst/>
                  </a:pr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11" name="Text Box 10"/>
                <xdr:cNvSpPr txBox="1">
                  <a:spLocks noChangeArrowheads="1"/>
                </xdr:cNvSpPr>
              </xdr:nvSpPr>
              <xdr:spPr>
                <a:xfrm>
                  <a:off x="435" y="393"/>
                  <a:ext cx="333" cy="25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27432" rIns="0" bIns="0"/>
                <a:p>
                  <a:pPr algn="l">
                    <a:defRPr/>
                  </a:pPr>
                  <a:r>
                    <a:rPr lang="en-US" cap="none" sz="1200" b="1" i="0" u="sng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
</a:t>
                  </a:r>
                  <a:r>
                    <a:rPr lang="en-US" cap="none" sz="1200" b="1" i="0" u="sng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Contact details:</a:t>
                  </a:r>
                  <a:r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
</a:t>
                  </a:r>
                  <a:r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Technical enquiries to the MFMA Helpline at: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lgdataqueries@treasury.gov.za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Data submission enquiries: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Elsabé Rossouw 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National Treasury 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Tel: (012) 315-5534 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Electronic documents: lgdocuments@treasury.gov.za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Queries on formats: lgdataqueries@treasury.gov.za
</a:t>
                  </a:r>
                </a:p>
              </xdr:txBody>
            </xdr:sp>
          </xdr:grpSp>
          <xdr:grpSp>
            <xdr:nvGrpSpPr>
              <xdr:cNvPr id="12" name="Group 11"/>
              <xdr:cNvGrpSpPr>
                <a:grpSpLocks/>
              </xdr:cNvGrpSpPr>
            </xdr:nvGrpSpPr>
            <xdr:grpSpPr>
              <a:xfrm>
                <a:off x="76" y="364"/>
                <a:ext cx="289" cy="256"/>
                <a:chOff x="76" y="364"/>
                <a:chExt cx="289" cy="256"/>
              </a:xfrm>
              <a:solidFill>
                <a:srgbClr val="FFFFFF"/>
              </a:solidFill>
            </xdr:grpSpPr>
            <xdr:pic>
              <xdr:nvPicPr>
                <xdr:cNvPr id="13" name="Picture 12" descr="J1c"/>
                <xdr:cNvPicPr preferRelativeResize="1">
                  <a:picLocks noChangeAspect="1"/>
                </xdr:cNvPicPr>
              </xdr:nvPicPr>
              <xdr:blipFill>
                <a:blip r:embed="rId5"/>
                <a:stretch>
                  <a:fillRect/>
                </a:stretch>
              </xdr:blipFill>
              <xdr:spPr>
                <a:xfrm>
                  <a:off x="76" y="364"/>
                  <a:ext cx="289" cy="8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</xdr:pic>
            <xdr:pic>
              <xdr:nvPicPr>
                <xdr:cNvPr id="14" name="Picture 13" descr="J1a"/>
                <xdr:cNvPicPr preferRelativeResize="1">
                  <a:picLocks noChangeAspect="1"/>
                </xdr:cNvPicPr>
              </xdr:nvPicPr>
              <xdr:blipFill>
                <a:blip r:embed="rId6"/>
                <a:stretch>
                  <a:fillRect/>
                </a:stretch>
              </xdr:blipFill>
              <xdr:spPr>
                <a:xfrm>
                  <a:off x="76" y="536"/>
                  <a:ext cx="289" cy="8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</xdr:pic>
            <xdr:pic>
              <xdr:nvPicPr>
                <xdr:cNvPr id="15" name="Picture 14" descr="J1b"/>
                <xdr:cNvPicPr preferRelativeResize="1">
                  <a:picLocks noChangeAspect="1"/>
                </xdr:cNvPicPr>
              </xdr:nvPicPr>
              <xdr:blipFill>
                <a:blip r:embed="rId7"/>
                <a:stretch>
                  <a:fillRect/>
                </a:stretch>
              </xdr:blipFill>
              <xdr:spPr>
                <a:xfrm>
                  <a:off x="76" y="450"/>
                  <a:ext cx="289" cy="8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</xdr:pic>
          </xdr:grpSp>
        </xdr:grpSp>
        <xdr:pic>
          <xdr:nvPicPr>
            <xdr:cNvPr id="16" name="Picture 15" descr="E1 light"/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11" y="12"/>
              <a:ext cx="770" cy="21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17" name="Text Box 27"/>
          <xdr:cNvSpPr txBox="1">
            <a:spLocks noChangeArrowheads="1"/>
          </xdr:cNvSpPr>
        </xdr:nvSpPr>
        <xdr:spPr>
          <a:xfrm>
            <a:off x="678" y="203"/>
            <a:ext cx="8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Version 2.6</a:t>
            </a:r>
          </a:p>
        </xdr:txBody>
      </xdr:sp>
    </xdr:grpSp>
    <xdr:clientData/>
  </xdr:twoCellAnchor>
  <xdr:twoCellAnchor>
    <xdr:from>
      <xdr:col>1</xdr:col>
      <xdr:colOff>85725</xdr:colOff>
      <xdr:row>15</xdr:row>
      <xdr:rowOff>152400</xdr:rowOff>
    </xdr:from>
    <xdr:to>
      <xdr:col>4</xdr:col>
      <xdr:colOff>485775</xdr:colOff>
      <xdr:row>19</xdr:row>
      <xdr:rowOff>0</xdr:rowOff>
    </xdr:to>
    <xdr:sp macro="[0]!GoToInstructions">
      <xdr:nvSpPr>
        <xdr:cNvPr id="18" name="Text Box 26"/>
        <xdr:cNvSpPr txBox="1">
          <a:spLocks noChangeArrowheads="1"/>
        </xdr:cNvSpPr>
      </xdr:nvSpPr>
      <xdr:spPr>
        <a:xfrm>
          <a:off x="619125" y="2581275"/>
          <a:ext cx="2000250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Click for Instructions!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219075</xdr:colOff>
      <xdr:row>43</xdr:row>
      <xdr:rowOff>19050</xdr:rowOff>
    </xdr:to>
    <xdr:pic>
      <xdr:nvPicPr>
        <xdr:cNvPr id="1" name="Picture 3" descr="Untitled-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34275" cy="698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25</xdr:row>
      <xdr:rowOff>152400</xdr:rowOff>
    </xdr:from>
    <xdr:to>
      <xdr:col>12</xdr:col>
      <xdr:colOff>123825</xdr:colOff>
      <xdr:row>42</xdr:row>
      <xdr:rowOff>47625</xdr:rowOff>
    </xdr:to>
    <xdr:pic>
      <xdr:nvPicPr>
        <xdr:cNvPr id="2" name="Picture 4" descr="1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200525"/>
          <a:ext cx="733425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123825</xdr:rowOff>
    </xdr:from>
    <xdr:to>
      <xdr:col>11</xdr:col>
      <xdr:colOff>552450</xdr:colOff>
      <xdr:row>3</xdr:row>
      <xdr:rowOff>133350</xdr:rowOff>
    </xdr:to>
    <xdr:sp>
      <xdr:nvSpPr>
        <xdr:cNvPr id="3" name="Text Box 17"/>
        <xdr:cNvSpPr txBox="1">
          <a:spLocks noChangeArrowheads="1"/>
        </xdr:cNvSpPr>
      </xdr:nvSpPr>
      <xdr:spPr>
        <a:xfrm>
          <a:off x="161925" y="123825"/>
          <a:ext cx="7096125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Preparation Instructions</a:t>
          </a:r>
        </a:p>
      </xdr:txBody>
    </xdr:sp>
    <xdr:clientData/>
  </xdr:twoCellAnchor>
  <xdr:twoCellAnchor>
    <xdr:from>
      <xdr:col>0</xdr:col>
      <xdr:colOff>190500</xdr:colOff>
      <xdr:row>7</xdr:row>
      <xdr:rowOff>47625</xdr:rowOff>
    </xdr:from>
    <xdr:to>
      <xdr:col>5</xdr:col>
      <xdr:colOff>76200</xdr:colOff>
      <xdr:row>9</xdr:row>
      <xdr:rowOff>104775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190500" y="1181100"/>
          <a:ext cx="2933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2004" rIns="36576" bIns="32004" anchor="ctr"/>
        <a:p>
          <a:pPr algn="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Municipal Entity  Name:</a:t>
          </a:r>
        </a:p>
      </xdr:txBody>
    </xdr:sp>
    <xdr:clientData/>
  </xdr:twoCellAnchor>
  <xdr:oneCellAnchor>
    <xdr:from>
      <xdr:col>0</xdr:col>
      <xdr:colOff>228600</xdr:colOff>
      <xdr:row>19</xdr:row>
      <xdr:rowOff>142875</xdr:rowOff>
    </xdr:from>
    <xdr:ext cx="2933700" cy="495300"/>
    <xdr:sp>
      <xdr:nvSpPr>
        <xdr:cNvPr id="5" name="Text Box 22"/>
        <xdr:cNvSpPr txBox="1">
          <a:spLocks noChangeArrowheads="1"/>
        </xdr:cNvSpPr>
      </xdr:nvSpPr>
      <xdr:spPr>
        <a:xfrm>
          <a:off x="228600" y="3219450"/>
          <a:ext cx="29337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2004" rIns="36576" bIns="32004" anchor="ctr"/>
        <a:p>
          <a:pPr algn="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MTREF:</a:t>
          </a:r>
        </a:p>
      </xdr:txBody>
    </xdr:sp>
    <xdr:clientData/>
  </xdr:oneCellAnchor>
  <xdr:oneCellAnchor>
    <xdr:from>
      <xdr:col>7</xdr:col>
      <xdr:colOff>257175</xdr:colOff>
      <xdr:row>19</xdr:row>
      <xdr:rowOff>152400</xdr:rowOff>
    </xdr:from>
    <xdr:ext cx="1438275" cy="495300"/>
    <xdr:sp>
      <xdr:nvSpPr>
        <xdr:cNvPr id="6" name="Text Box 24"/>
        <xdr:cNvSpPr txBox="1">
          <a:spLocks noChangeArrowheads="1"/>
        </xdr:cNvSpPr>
      </xdr:nvSpPr>
      <xdr:spPr>
        <a:xfrm>
          <a:off x="4524375" y="3228975"/>
          <a:ext cx="1438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2004" rIns="36576" bIns="32004" anchor="ctr"/>
        <a:p>
          <a:pPr algn="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Budget Year:</a:t>
          </a:r>
        </a:p>
      </xdr:txBody>
    </xdr:sp>
    <xdr:clientData/>
  </xdr:oneCellAnchor>
  <xdr:twoCellAnchor>
    <xdr:from>
      <xdr:col>0</xdr:col>
      <xdr:colOff>200025</xdr:colOff>
      <xdr:row>10</xdr:row>
      <xdr:rowOff>47625</xdr:rowOff>
    </xdr:from>
    <xdr:to>
      <xdr:col>5</xdr:col>
      <xdr:colOff>85725</xdr:colOff>
      <xdr:row>12</xdr:row>
      <xdr:rowOff>19050</xdr:rowOff>
    </xdr:to>
    <xdr:sp>
      <xdr:nvSpPr>
        <xdr:cNvPr id="7" name="Text Box 39"/>
        <xdr:cNvSpPr txBox="1">
          <a:spLocks noChangeArrowheads="1"/>
        </xdr:cNvSpPr>
      </xdr:nvSpPr>
      <xdr:spPr>
        <a:xfrm>
          <a:off x="200025" y="1666875"/>
          <a:ext cx="2933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2004" rIns="36576" bIns="32004" anchor="ctr"/>
        <a:p>
          <a:pPr algn="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CFO Name:</a:t>
          </a:r>
        </a:p>
      </xdr:txBody>
    </xdr:sp>
    <xdr:clientData/>
  </xdr:twoCellAnchor>
  <xdr:twoCellAnchor>
    <xdr:from>
      <xdr:col>3</xdr:col>
      <xdr:colOff>428625</xdr:colOff>
      <xdr:row>12</xdr:row>
      <xdr:rowOff>104775</xdr:rowOff>
    </xdr:from>
    <xdr:to>
      <xdr:col>5</xdr:col>
      <xdr:colOff>85725</xdr:colOff>
      <xdr:row>14</xdr:row>
      <xdr:rowOff>76200</xdr:rowOff>
    </xdr:to>
    <xdr:sp>
      <xdr:nvSpPr>
        <xdr:cNvPr id="8" name="Text Box 40"/>
        <xdr:cNvSpPr txBox="1">
          <a:spLocks noChangeArrowheads="1"/>
        </xdr:cNvSpPr>
      </xdr:nvSpPr>
      <xdr:spPr>
        <a:xfrm>
          <a:off x="2257425" y="2047875"/>
          <a:ext cx="876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2004" rIns="36576" bIns="32004" anchor="ctr"/>
        <a:p>
          <a:pPr algn="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Tel:</a:t>
          </a:r>
        </a:p>
      </xdr:txBody>
    </xdr:sp>
    <xdr:clientData/>
  </xdr:twoCellAnchor>
  <xdr:twoCellAnchor>
    <xdr:from>
      <xdr:col>0</xdr:col>
      <xdr:colOff>209550</xdr:colOff>
      <xdr:row>15</xdr:row>
      <xdr:rowOff>9525</xdr:rowOff>
    </xdr:from>
    <xdr:to>
      <xdr:col>5</xdr:col>
      <xdr:colOff>95250</xdr:colOff>
      <xdr:row>17</xdr:row>
      <xdr:rowOff>0</xdr:rowOff>
    </xdr:to>
    <xdr:sp>
      <xdr:nvSpPr>
        <xdr:cNvPr id="9" name="Text Box 41"/>
        <xdr:cNvSpPr txBox="1">
          <a:spLocks noChangeArrowheads="1"/>
        </xdr:cNvSpPr>
      </xdr:nvSpPr>
      <xdr:spPr>
        <a:xfrm>
          <a:off x="209550" y="2438400"/>
          <a:ext cx="2933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2004" rIns="36576" bIns="32004" anchor="ctr"/>
        <a:p>
          <a:pPr algn="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E-Mail:</a:t>
          </a:r>
        </a:p>
      </xdr:txBody>
    </xdr:sp>
    <xdr:clientData/>
  </xdr:twoCellAnchor>
  <xdr:twoCellAnchor>
    <xdr:from>
      <xdr:col>8</xdr:col>
      <xdr:colOff>9525</xdr:colOff>
      <xdr:row>12</xdr:row>
      <xdr:rowOff>123825</xdr:rowOff>
    </xdr:from>
    <xdr:to>
      <xdr:col>8</xdr:col>
      <xdr:colOff>552450</xdr:colOff>
      <xdr:row>14</xdr:row>
      <xdr:rowOff>95250</xdr:rowOff>
    </xdr:to>
    <xdr:sp>
      <xdr:nvSpPr>
        <xdr:cNvPr id="10" name="Text Box 45"/>
        <xdr:cNvSpPr txBox="1">
          <a:spLocks noChangeArrowheads="1"/>
        </xdr:cNvSpPr>
      </xdr:nvSpPr>
      <xdr:spPr>
        <a:xfrm>
          <a:off x="4886325" y="2066925"/>
          <a:ext cx="542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2004" rIns="36576" bIns="32004" anchor="ctr"/>
        <a:p>
          <a:pPr algn="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Fax:</a:t>
          </a:r>
        </a:p>
      </xdr:txBody>
    </xdr:sp>
    <xdr:clientData/>
  </xdr:twoCellAnchor>
  <xdr:twoCellAnchor editAs="oneCell">
    <xdr:from>
      <xdr:col>5</xdr:col>
      <xdr:colOff>200025</xdr:colOff>
      <xdr:row>7</xdr:row>
      <xdr:rowOff>114300</xdr:rowOff>
    </xdr:from>
    <xdr:to>
      <xdr:col>11</xdr:col>
      <xdr:colOff>228600</xdr:colOff>
      <xdr:row>9</xdr:row>
      <xdr:rowOff>57150</xdr:rowOff>
    </xdr:to>
    <xdr:pic>
      <xdr:nvPicPr>
        <xdr:cNvPr id="11" name="Text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247775"/>
          <a:ext cx="3686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10</xdr:row>
      <xdr:rowOff>95250</xdr:rowOff>
    </xdr:from>
    <xdr:to>
      <xdr:col>11</xdr:col>
      <xdr:colOff>228600</xdr:colOff>
      <xdr:row>12</xdr:row>
      <xdr:rowOff>28575</xdr:rowOff>
    </xdr:to>
    <xdr:pic>
      <xdr:nvPicPr>
        <xdr:cNvPr id="12" name="Text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48025" y="1714500"/>
          <a:ext cx="3686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13</xdr:row>
      <xdr:rowOff>9525</xdr:rowOff>
    </xdr:from>
    <xdr:to>
      <xdr:col>7</xdr:col>
      <xdr:colOff>533400</xdr:colOff>
      <xdr:row>14</xdr:row>
      <xdr:rowOff>104775</xdr:rowOff>
    </xdr:to>
    <xdr:pic>
      <xdr:nvPicPr>
        <xdr:cNvPr id="13" name="Text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48025" y="211455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15</xdr:row>
      <xdr:rowOff>76200</xdr:rowOff>
    </xdr:from>
    <xdr:to>
      <xdr:col>11</xdr:col>
      <xdr:colOff>228600</xdr:colOff>
      <xdr:row>17</xdr:row>
      <xdr:rowOff>9525</xdr:rowOff>
    </xdr:to>
    <xdr:pic>
      <xdr:nvPicPr>
        <xdr:cNvPr id="14" name="Text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0" y="2505075"/>
          <a:ext cx="3695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13</xdr:row>
      <xdr:rowOff>28575</xdr:rowOff>
    </xdr:from>
    <xdr:to>
      <xdr:col>11</xdr:col>
      <xdr:colOff>228600</xdr:colOff>
      <xdr:row>14</xdr:row>
      <xdr:rowOff>123825</xdr:rowOff>
    </xdr:to>
    <xdr:pic>
      <xdr:nvPicPr>
        <xdr:cNvPr id="15" name="Text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43550" y="2133600"/>
          <a:ext cx="1390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31</xdr:row>
      <xdr:rowOff>114300</xdr:rowOff>
    </xdr:from>
    <xdr:to>
      <xdr:col>4</xdr:col>
      <xdr:colOff>523875</xdr:colOff>
      <xdr:row>33</xdr:row>
      <xdr:rowOff>104775</xdr:rowOff>
    </xdr:to>
    <xdr:pic>
      <xdr:nvPicPr>
        <xdr:cNvPr id="16" name="ToggleReferenceColumn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" y="5133975"/>
          <a:ext cx="2419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34</xdr:row>
      <xdr:rowOff>76200</xdr:rowOff>
    </xdr:from>
    <xdr:to>
      <xdr:col>4</xdr:col>
      <xdr:colOff>504825</xdr:colOff>
      <xdr:row>36</xdr:row>
      <xdr:rowOff>76200</xdr:rowOff>
    </xdr:to>
    <xdr:pic>
      <xdr:nvPicPr>
        <xdr:cNvPr id="17" name="TogglePreAuditColum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3875" y="5581650"/>
          <a:ext cx="2419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39</xdr:row>
      <xdr:rowOff>66675</xdr:rowOff>
    </xdr:from>
    <xdr:to>
      <xdr:col>4</xdr:col>
      <xdr:colOff>504825</xdr:colOff>
      <xdr:row>41</xdr:row>
      <xdr:rowOff>57150</xdr:rowOff>
    </xdr:to>
    <xdr:pic>
      <xdr:nvPicPr>
        <xdr:cNvPr id="18" name="ToggleHiddenColumn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3875" y="6381750"/>
          <a:ext cx="2419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17</xdr:row>
      <xdr:rowOff>28575</xdr:rowOff>
    </xdr:from>
    <xdr:to>
      <xdr:col>5</xdr:col>
      <xdr:colOff>114300</xdr:colOff>
      <xdr:row>20</xdr:row>
      <xdr:rowOff>38100</xdr:rowOff>
    </xdr:to>
    <xdr:sp>
      <xdr:nvSpPr>
        <xdr:cNvPr id="19" name="Text Box 24"/>
        <xdr:cNvSpPr txBox="1">
          <a:spLocks noChangeArrowheads="1"/>
        </xdr:cNvSpPr>
      </xdr:nvSpPr>
      <xdr:spPr>
        <a:xfrm>
          <a:off x="1447800" y="2781300"/>
          <a:ext cx="1714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2004" rIns="36576" bIns="32004" anchor="ctr"/>
        <a:p>
          <a:pPr algn="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Date of Adjustment: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dd/mm/yyyy</a:t>
          </a:r>
        </a:p>
      </xdr:txBody>
    </xdr:sp>
    <xdr:clientData/>
  </xdr:twoCellAnchor>
  <xdr:twoCellAnchor editAs="oneCell">
    <xdr:from>
      <xdr:col>5</xdr:col>
      <xdr:colOff>190500</xdr:colOff>
      <xdr:row>18</xdr:row>
      <xdr:rowOff>19050</xdr:rowOff>
    </xdr:from>
    <xdr:to>
      <xdr:col>7</xdr:col>
      <xdr:colOff>381000</xdr:colOff>
      <xdr:row>19</xdr:row>
      <xdr:rowOff>114300</xdr:rowOff>
    </xdr:to>
    <xdr:pic>
      <xdr:nvPicPr>
        <xdr:cNvPr id="20" name="DateOfAdjustmen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38500" y="2933700"/>
          <a:ext cx="1409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26</xdr:row>
      <xdr:rowOff>57150</xdr:rowOff>
    </xdr:from>
    <xdr:to>
      <xdr:col>5</xdr:col>
      <xdr:colOff>581025</xdr:colOff>
      <xdr:row>29</xdr:row>
      <xdr:rowOff>66675</xdr:rowOff>
    </xdr:to>
    <xdr:sp>
      <xdr:nvSpPr>
        <xdr:cNvPr id="21" name="Text Box 18"/>
        <xdr:cNvSpPr txBox="1">
          <a:spLocks noChangeArrowheads="1"/>
        </xdr:cNvSpPr>
      </xdr:nvSpPr>
      <xdr:spPr>
        <a:xfrm>
          <a:off x="238125" y="4267200"/>
          <a:ext cx="3390900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Printing Instructions</a:t>
          </a:r>
        </a:p>
      </xdr:txBody>
    </xdr:sp>
    <xdr:clientData/>
  </xdr:twoCellAnchor>
  <xdr:twoCellAnchor>
    <xdr:from>
      <xdr:col>0</xdr:col>
      <xdr:colOff>209550</xdr:colOff>
      <xdr:row>29</xdr:row>
      <xdr:rowOff>66675</xdr:rowOff>
    </xdr:from>
    <xdr:to>
      <xdr:col>4</xdr:col>
      <xdr:colOff>447675</xdr:colOff>
      <xdr:row>31</xdr:row>
      <xdr:rowOff>114300</xdr:rowOff>
    </xdr:to>
    <xdr:sp>
      <xdr:nvSpPr>
        <xdr:cNvPr id="22" name="Text Box 32"/>
        <xdr:cNvSpPr txBox="1">
          <a:spLocks noChangeArrowheads="1"/>
        </xdr:cNvSpPr>
      </xdr:nvSpPr>
      <xdr:spPr>
        <a:xfrm>
          <a:off x="209550" y="4762500"/>
          <a:ext cx="2676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2004" rIns="36576" bIns="32004" anchor="ctr"/>
        <a:p>
          <a:pPr algn="ctr">
            <a:defRPr/>
          </a:pPr>
          <a:r>
            <a:rPr lang="en-US" cap="none" sz="1400" b="1" i="0" u="sng" baseline="0">
              <a:solidFill>
                <a:srgbClr val="FFFFFF"/>
              </a:solidFill>
            </a:rPr>
            <a:t>Showing / Hiding Columns</a:t>
          </a:r>
        </a:p>
      </xdr:txBody>
    </xdr:sp>
    <xdr:clientData/>
  </xdr:twoCellAnchor>
  <xdr:twoCellAnchor>
    <xdr:from>
      <xdr:col>0</xdr:col>
      <xdr:colOff>133350</xdr:colOff>
      <xdr:row>36</xdr:row>
      <xdr:rowOff>152400</xdr:rowOff>
    </xdr:from>
    <xdr:to>
      <xdr:col>5</xdr:col>
      <xdr:colOff>114300</xdr:colOff>
      <xdr:row>39</xdr:row>
      <xdr:rowOff>38100</xdr:rowOff>
    </xdr:to>
    <xdr:sp>
      <xdr:nvSpPr>
        <xdr:cNvPr id="23" name="Text Box 33"/>
        <xdr:cNvSpPr txBox="1">
          <a:spLocks noChangeArrowheads="1"/>
        </xdr:cNvSpPr>
      </xdr:nvSpPr>
      <xdr:spPr>
        <a:xfrm>
          <a:off x="133350" y="5981700"/>
          <a:ext cx="30289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2004" rIns="36576" bIns="32004" anchor="ctr"/>
        <a:p>
          <a:pPr algn="ctr">
            <a:defRPr/>
          </a:pPr>
          <a:r>
            <a:rPr lang="en-US" cap="none" sz="1400" b="1" i="0" u="sng" baseline="0">
              <a:solidFill>
                <a:srgbClr val="FFFFFF"/>
              </a:solidFill>
            </a:rPr>
            <a:t>Showing / Clearing Highlights</a:t>
          </a:r>
        </a:p>
      </xdr:txBody>
    </xdr:sp>
    <xdr:clientData/>
  </xdr:twoCellAnchor>
  <xdr:twoCellAnchor>
    <xdr:from>
      <xdr:col>6</xdr:col>
      <xdr:colOff>228600</xdr:colOff>
      <xdr:row>26</xdr:row>
      <xdr:rowOff>66675</xdr:rowOff>
    </xdr:from>
    <xdr:to>
      <xdr:col>11</xdr:col>
      <xdr:colOff>571500</xdr:colOff>
      <xdr:row>29</xdr:row>
      <xdr:rowOff>76200</xdr:rowOff>
    </xdr:to>
    <xdr:sp>
      <xdr:nvSpPr>
        <xdr:cNvPr id="24" name="Text Box 18"/>
        <xdr:cNvSpPr txBox="1">
          <a:spLocks noChangeArrowheads="1"/>
        </xdr:cNvSpPr>
      </xdr:nvSpPr>
      <xdr:spPr>
        <a:xfrm>
          <a:off x="3886200" y="4276725"/>
          <a:ext cx="3390900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Submission of Data</a:t>
          </a:r>
        </a:p>
      </xdr:txBody>
    </xdr:sp>
    <xdr:clientData/>
  </xdr:twoCellAnchor>
  <xdr:twoCellAnchor>
    <xdr:from>
      <xdr:col>6</xdr:col>
      <xdr:colOff>381000</xdr:colOff>
      <xdr:row>29</xdr:row>
      <xdr:rowOff>85725</xdr:rowOff>
    </xdr:from>
    <xdr:to>
      <xdr:col>11</xdr:col>
      <xdr:colOff>361950</xdr:colOff>
      <xdr:row>31</xdr:row>
      <xdr:rowOff>95250</xdr:rowOff>
    </xdr:to>
    <xdr:sp>
      <xdr:nvSpPr>
        <xdr:cNvPr id="25" name="Text Box 35"/>
        <xdr:cNvSpPr txBox="1">
          <a:spLocks noChangeArrowheads="1"/>
        </xdr:cNvSpPr>
      </xdr:nvSpPr>
      <xdr:spPr>
        <a:xfrm>
          <a:off x="4038600" y="4781550"/>
          <a:ext cx="3028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2004" rIns="36576" bIns="32004" anchor="ctr"/>
        <a:p>
          <a:pPr algn="ctr">
            <a:defRPr/>
          </a:pPr>
          <a:r>
            <a:rPr lang="en-US" cap="none" sz="1400" b="1" i="0" u="sng" baseline="0">
              <a:solidFill>
                <a:srgbClr val="FFFFFF"/>
              </a:solidFill>
            </a:rPr>
            <a:t>Preparing Data File for Submission</a:t>
          </a:r>
        </a:p>
      </xdr:txBody>
    </xdr:sp>
    <xdr:clientData/>
  </xdr:twoCellAnchor>
  <xdr:twoCellAnchor editAs="oneCell">
    <xdr:from>
      <xdr:col>6</xdr:col>
      <xdr:colOff>581025</xdr:colOff>
      <xdr:row>31</xdr:row>
      <xdr:rowOff>114300</xdr:rowOff>
    </xdr:from>
    <xdr:to>
      <xdr:col>10</xdr:col>
      <xdr:colOff>561975</xdr:colOff>
      <xdr:row>33</xdr:row>
      <xdr:rowOff>104775</xdr:rowOff>
    </xdr:to>
    <xdr:pic>
      <xdr:nvPicPr>
        <xdr:cNvPr id="26" name="ToggleButton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38625" y="5133975"/>
          <a:ext cx="2419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4</xdr:row>
      <xdr:rowOff>76200</xdr:rowOff>
    </xdr:from>
    <xdr:to>
      <xdr:col>5</xdr:col>
      <xdr:colOff>76200</xdr:colOff>
      <xdr:row>6</xdr:row>
      <xdr:rowOff>133350</xdr:rowOff>
    </xdr:to>
    <xdr:sp>
      <xdr:nvSpPr>
        <xdr:cNvPr id="27" name="Text Box 19"/>
        <xdr:cNvSpPr txBox="1">
          <a:spLocks noChangeArrowheads="1"/>
        </xdr:cNvSpPr>
      </xdr:nvSpPr>
      <xdr:spPr>
        <a:xfrm>
          <a:off x="190500" y="723900"/>
          <a:ext cx="2933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2004" rIns="36576" bIns="32004" anchor="ctr"/>
        <a:p>
          <a:pPr algn="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Municipality Name: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sp02\Common\Documents%20and%20Settings\1777\My%20Documents\C%20Tshwane\EM%2010day%20report%20Dec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icoryf007\private\Financial%20Manager\NigelG\2%20MFMTAP\LTFS\2004_2005%20development\Budgeted%20financial%20statements%20Cash%20flow%20&amp;%20Balance%20Sheet%20Final%207%20May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sp02\Common\Documents%20and%20Settings\1777\My%20Documents\Budget%20regulations\Regulations\Tshwane\Budget%20Regulations%20Tshwane%20Draft%20NT%2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sp02\Common\B03\CD%20-%20LGBA\Municipalities\20.%20Budget%20Regulations\G%20Guidelines\eThekwini%20scheds%20tabs%20charts\Specimen%20budget%20template\File%20NT%20Format%20eThekwini%202008%20specimen%20Q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sp02\Common\B03\CD%20-%20LGBA\Municipalities\20.%20Budget%20Regulations\00.%20Final%20-%20June%202008\3.%20Formats%20-%2002%20July%202008\B%20Schedule%20Municipal%20Adjustments%20Budge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sp02\Common\B03\CD%20-%20LGBA\Municipalities\20.%20Budget%20Regulations\02.%20Development\00.%20Final%20-%20March%202009\2.%20Formats\1.%20Formats%2029.03.2009\B%20Schedule%20Municipal%20Adjustments%20Budget%20-%2006%20April%202009%20c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sp02\Common\B03\CD%20-%20LGBA\Municipalities\20.%20Budget%20Regulations\02.%20Development\00.%20Final%20-%20March%202009\2.%20Formats\1.%20Formats%2029.03.2009\C%20Schedule%20Municipal%20Monthly%20Budget%20Statement%20-%2006%20April%202009%20c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ummary"/>
      <sheetName val="PIs"/>
      <sheetName val="SFP"/>
      <sheetName val="Stack graph"/>
      <sheetName val="Rev target"/>
      <sheetName val="Monthly SFP Bud"/>
      <sheetName val="Capex"/>
      <sheetName val="Capex graphs"/>
      <sheetName val="Capex history"/>
      <sheetName val="Cash"/>
      <sheetName val="YTD cash targets"/>
      <sheetName val="Debtors"/>
      <sheetName val="Creditors"/>
    </sheetNames>
    <sheetDataSet>
      <sheetData sheetId="0">
        <row r="1">
          <cell r="B1" t="str">
            <v>December</v>
          </cell>
        </row>
        <row r="3">
          <cell r="B3">
            <v>2007</v>
          </cell>
        </row>
        <row r="4">
          <cell r="B4" t="str">
            <v>2006/07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Cash Flow"/>
    </sheetNames>
    <sheetDataSet>
      <sheetData sheetId="0">
        <row r="50">
          <cell r="D50">
            <v>1.07</v>
          </cell>
          <cell r="E50">
            <v>1.065</v>
          </cell>
          <cell r="F50">
            <v>1.06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mprove Specification"/>
      <sheetName val="Directory and scenarios"/>
      <sheetName val="Options"/>
      <sheetName val="Names"/>
      <sheetName val="Summary table"/>
      <sheetName val="Schedule 1"/>
      <sheetName val="Schedule2"/>
      <sheetName val="Schedule 3"/>
      <sheetName val="Schedule 4"/>
      <sheetName val="Schedule 5"/>
      <sheetName val="Schedule 6"/>
      <sheetName val="Schedule 7"/>
      <sheetName val="Funding note"/>
      <sheetName val="Notes 1 &amp; 2"/>
      <sheetName val="Note 3"/>
      <sheetName val="Note 4"/>
      <sheetName val="Note 5"/>
      <sheetName val="Note 6"/>
      <sheetName val="Note 7"/>
      <sheetName val="Note 8"/>
      <sheetName val="Note 9"/>
      <sheetName val="Note 10"/>
      <sheetName val="Notes 11-13"/>
      <sheetName val="Note 14"/>
      <sheetName val="Note 15"/>
      <sheetName val="Note 16"/>
      <sheetName val="Note 17"/>
      <sheetName val="Note 18"/>
      <sheetName val="Note 19"/>
      <sheetName val="Note 20"/>
      <sheetName val="Note 21 PIs"/>
      <sheetName val="Note 22"/>
      <sheetName val="Note 23"/>
      <sheetName val="Charts Values"/>
      <sheetName val="Charts"/>
      <sheetName val="SDBIP2"/>
      <sheetName val="SDBIP2A"/>
      <sheetName val="SDBIP3"/>
      <sheetName val="SDBIP4"/>
      <sheetName val="ADJ1"/>
      <sheetName val="ADJ2"/>
      <sheetName val="ADJ3"/>
      <sheetName val="ADJ4"/>
      <sheetName val="ADJ5"/>
      <sheetName val="ADJ6"/>
      <sheetName val="ADJ7"/>
      <sheetName val="ADJ8"/>
      <sheetName val="ADJ9"/>
      <sheetName val="ADJ10"/>
      <sheetName val="S71A"/>
      <sheetName val="S71B"/>
      <sheetName val="S71C"/>
      <sheetName val="S71D"/>
      <sheetName val="S71E"/>
      <sheetName val="S71F"/>
      <sheetName val="S71G"/>
      <sheetName val="S71H"/>
      <sheetName val="S71I"/>
      <sheetName val="S71J"/>
      <sheetName val="S71K"/>
      <sheetName val="S71L"/>
      <sheetName val="MEB1"/>
      <sheetName val="MEB2"/>
      <sheetName val="MEB3"/>
      <sheetName val="MEB4"/>
      <sheetName val="MEB5"/>
      <sheetName val="MEB6"/>
      <sheetName val="MEB7"/>
      <sheetName val="MEAB1"/>
      <sheetName val="MEAB2"/>
      <sheetName val="MEAB3"/>
      <sheetName val="MEAB4"/>
      <sheetName val="MEAB5"/>
      <sheetName val="MEAB6"/>
      <sheetName val="MER1"/>
      <sheetName val="MER2"/>
      <sheetName val="MER3"/>
      <sheetName val="MER4"/>
      <sheetName val="MER5"/>
      <sheetName val="All ME SFPos"/>
      <sheetName val="ME Total SPerf"/>
      <sheetName val="Parent SFPos"/>
      <sheetName val="Cash Flow"/>
      <sheetName val="SFPerf Consol"/>
      <sheetName val="Consolidated SFPos"/>
      <sheetName val="Capex"/>
      <sheetName val="SFPerfDept"/>
      <sheetName val="SFPerf"/>
      <sheetName val="Economic assumptions"/>
      <sheetName val="Targets"/>
      <sheetName val="Munitoria PPP"/>
      <sheetName val="Statistics"/>
      <sheetName val="Tables"/>
      <sheetName val="Asset Reg"/>
      <sheetName val="New structure by DEPT"/>
      <sheetName val="Loan repayment schedule"/>
      <sheetName val="Investments"/>
      <sheetName val="MIIF"/>
      <sheetName val="Capital Budget"/>
      <sheetName val="Capex funding schedule"/>
      <sheetName val="New borrowing"/>
      <sheetName val="Parent SFPos excl RED"/>
      <sheetName val="Employee costs"/>
      <sheetName val="Funding option calcs"/>
      <sheetName val="Bad debts"/>
      <sheetName val="General Assess"/>
      <sheetName val="Governing"/>
      <sheetName val="MM"/>
      <sheetName val="COO"/>
      <sheetName val="Finance"/>
      <sheetName val="Corporate Services"/>
      <sheetName val="Legal"/>
      <sheetName val="Economic Dev"/>
      <sheetName val="Transport"/>
      <sheetName val="Marketing"/>
      <sheetName val="Health and Social"/>
      <sheetName val="Emergency"/>
      <sheetName val="Metropol"/>
      <sheetName val="Housing"/>
      <sheetName val="Roads and Stormwater"/>
      <sheetName val="Water and Sanitation"/>
      <sheetName val="Electricity"/>
      <sheetName val="RTWST"/>
      <sheetName val="Civirelo"/>
      <sheetName val="Sheet1"/>
      <sheetName val="Sandspruit"/>
      <sheetName val="ME report"/>
      <sheetName val="Tshwane Housing Co"/>
      <sheetName val="Lebone"/>
      <sheetName val="Trade Point"/>
      <sheetName val="TCBIS"/>
      <sheetName val="ESAT"/>
      <sheetName val="New structure Control SFP"/>
      <sheetName val="EM &amp; MM"/>
      <sheetName val="MM IT ex Corp Serv"/>
      <sheetName val="Gen Assess"/>
      <sheetName val="Financial Services"/>
      <sheetName val="Corporate &amp; Shared"/>
      <sheetName val="Community Safety"/>
      <sheetName val="Economic Development"/>
      <sheetName val="Health &amp; Social"/>
      <sheetName val="Ambulance"/>
      <sheetName val="Sport &amp; Recreation"/>
      <sheetName val="Housing Services"/>
      <sheetName val="Agriculture &amp; EM"/>
      <sheetName val="Public Works"/>
      <sheetName val="REDS"/>
      <sheetName val="Roads &amp; Stormwater"/>
      <sheetName val="Transport Development"/>
      <sheetName val="Water &amp; Sanitation"/>
      <sheetName val="City Planning &amp; RS"/>
      <sheetName val="% allocations"/>
    </sheetNames>
    <sheetDataSet>
      <sheetData sheetId="3">
        <row r="89">
          <cell r="B89" t="str">
            <v>Measureable performance objectives - Note 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INSTRUCTIONS"/>
      <sheetName val="Template names"/>
      <sheetName val="Votes and Sub votes"/>
      <sheetName val="Lookup and lists"/>
      <sheetName val="Action list"/>
      <sheetName val="A1"/>
      <sheetName val="A2"/>
      <sheetName val="A2A"/>
      <sheetName val="A3"/>
      <sheetName val="A4"/>
      <sheetName val="A5"/>
      <sheetName val="A5A"/>
      <sheetName val="A6"/>
      <sheetName val="A7"/>
      <sheetName val="A8"/>
      <sheetName val="A9"/>
      <sheetName val="A10"/>
      <sheetName val="Org structure"/>
      <sheetName val="MSCOA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 and 13"/>
      <sheetName val="Tab14"/>
      <sheetName val="Tab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NERF"/>
    </sheetNames>
    <sheetDataSet>
      <sheetData sheetId="2">
        <row r="109">
          <cell r="B109" t="str">
            <v>Consolidated Service (basic) delivery measurement</v>
          </cell>
        </row>
        <row r="119">
          <cell r="B119" t="str">
            <v>Social, Economic &amp; Demographic statistics and assumptions - Table A9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INSTRUCTIONS"/>
      <sheetName val="Lookup and lists"/>
      <sheetName val="Template Names"/>
      <sheetName val="Org Structure"/>
      <sheetName val="Municipal Adjust Summary B1"/>
      <sheetName val="Vote B2"/>
      <sheetName val="Standard Class B3"/>
      <sheetName val="FinPerf B4"/>
      <sheetName val="Capital B5"/>
      <sheetName val="FinPos B6"/>
      <sheetName val="Cash B7"/>
      <sheetName val="Cash backing B8"/>
      <sheetName val="Assets B9"/>
      <sheetName val="Service Del B10"/>
      <sheetName val="B1"/>
      <sheetName val="B2"/>
      <sheetName val="B3"/>
      <sheetName val="B4"/>
      <sheetName val="B5"/>
      <sheetName val="B6"/>
      <sheetName val="B7"/>
      <sheetName val="B8"/>
      <sheetName val="B9"/>
      <sheetName val="B10"/>
      <sheetName val="B11"/>
      <sheetName val="B12"/>
      <sheetName val="B13"/>
      <sheetName val="B14"/>
      <sheetName val="B15"/>
      <sheetName val="B16"/>
      <sheetName val="B17"/>
      <sheetName val="B18"/>
      <sheetName val="B19"/>
      <sheetName val="B20"/>
      <sheetName val="B Schedule Municipal Adjustment"/>
    </sheetNames>
    <sheetDataSet>
      <sheetData sheetId="2">
        <row r="2">
          <cell r="L2" t="str">
            <v>Yes</v>
          </cell>
        </row>
        <row r="3">
          <cell r="L3" t="str">
            <v>No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B1-Sum"/>
      <sheetName val="B2-FinPerf SC"/>
      <sheetName val="B2B"/>
      <sheetName val="B3-FinPerf V"/>
      <sheetName val="B3B"/>
      <sheetName val="B4-FinPerf RE"/>
      <sheetName val="B5-Capex"/>
      <sheetName val="B5B"/>
      <sheetName val="B6-FinPos"/>
      <sheetName val="B7-CFlow"/>
      <sheetName val="B8-ResRecon"/>
      <sheetName val="B9-Asset"/>
      <sheetName val="B10-SerDel"/>
      <sheetName val="SB1"/>
      <sheetName val="SB2"/>
      <sheetName val="SB3"/>
      <sheetName val="SB4"/>
      <sheetName val="SB5"/>
      <sheetName val="SB6"/>
      <sheetName val="SB7"/>
      <sheetName val="SB8"/>
      <sheetName val="SB9"/>
      <sheetName val="SB10"/>
      <sheetName val="SB11"/>
      <sheetName val="SB12"/>
      <sheetName val="SB13"/>
      <sheetName val="SB14"/>
      <sheetName val="SB15"/>
      <sheetName val="SB16"/>
      <sheetName val="SB17"/>
      <sheetName val="SB18a"/>
      <sheetName val="SB18b"/>
      <sheetName val="SB18c"/>
      <sheetName val="SB19"/>
      <sheetName val="SB20"/>
    </sheetNames>
    <sheetDataSet>
      <sheetData sheetId="2">
        <row r="64">
          <cell r="B64">
            <v>2</v>
          </cell>
          <cell r="D64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1-Sum"/>
      <sheetName val="C2-FinPerf SC"/>
      <sheetName val="C3-FinPerf V"/>
      <sheetName val="C3C"/>
      <sheetName val="C4-FinPerf RE"/>
      <sheetName val="C5-Capex"/>
      <sheetName val="C5C"/>
      <sheetName val="C6-FinPos"/>
      <sheetName val="C7-CFlow"/>
      <sheetName val="SC1"/>
      <sheetName val="SC2"/>
      <sheetName val="SC3"/>
      <sheetName val="SC4"/>
      <sheetName val="SC5"/>
      <sheetName val="SC6"/>
      <sheetName val="SC7"/>
      <sheetName val="SC8"/>
      <sheetName val="SC9"/>
      <sheetName val="SC10"/>
      <sheetName val="SC11"/>
      <sheetName val="SC12"/>
      <sheetName val="SC13a"/>
      <sheetName val="SC13b"/>
      <sheetName val="SC13c"/>
      <sheetName val="S71charts"/>
      <sheetName val="C2C"/>
      <sheetName val="Contacts"/>
      <sheetName val="SC71cha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6"/>
  </sheetPr>
  <dimension ref="A1:A1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8.00390625" defaultRowHeight="12.75"/>
  <cols>
    <col min="1" max="16384" width="8.00390625" style="315" customWidth="1"/>
  </cols>
  <sheetData>
    <row r="1" ht="12.75">
      <c r="A1" s="389" t="s">
        <v>616</v>
      </c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0">
    <tabColor rgb="FFC4FCDF"/>
    <pageSetUpPr fitToPage="1"/>
  </sheetPr>
  <dimension ref="A1:L35"/>
  <sheetViews>
    <sheetView showGridLines="0" zoomScalePageLayoutView="0" workbookViewId="0" topLeftCell="A1">
      <pane xSplit="2" ySplit="5" topLeftCell="C6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E33" sqref="E33"/>
    </sheetView>
  </sheetViews>
  <sheetFormatPr defaultColWidth="9.140625" defaultRowHeight="12.75"/>
  <cols>
    <col min="1" max="1" width="35.7109375" style="20" customWidth="1"/>
    <col min="2" max="2" width="15.7109375" style="20" customWidth="1"/>
    <col min="3" max="12" width="8.7109375" style="20" customWidth="1"/>
    <col min="13" max="16384" width="9.140625" style="20" customWidth="1"/>
  </cols>
  <sheetData>
    <row r="1" spans="1:2" ht="13.5">
      <c r="A1" s="19" t="str">
        <f>MEAB5&amp;" - "&amp;Date</f>
        <v> - Supporting Table SE1  Adjustments Budget - measurable performance targets - 28/02/2010</v>
      </c>
      <c r="B1" s="48"/>
    </row>
    <row r="2" spans="1:12" ht="38.25">
      <c r="A2" s="434" t="s">
        <v>551</v>
      </c>
      <c r="B2" s="432" t="s">
        <v>41</v>
      </c>
      <c r="C2" s="431" t="str">
        <f>Head9</f>
        <v>Budget Year 2010/11</v>
      </c>
      <c r="D2" s="428"/>
      <c r="E2" s="428"/>
      <c r="F2" s="428"/>
      <c r="G2" s="428"/>
      <c r="H2" s="428"/>
      <c r="I2" s="428"/>
      <c r="J2" s="429"/>
      <c r="K2" s="21" t="str">
        <f>Head10</f>
        <v>Budget Year +1 2011/12</v>
      </c>
      <c r="L2" s="85" t="str">
        <f>Head11</f>
        <v>Budget Year +2 2012/13</v>
      </c>
    </row>
    <row r="3" spans="1:12" ht="25.5">
      <c r="A3" s="435"/>
      <c r="B3" s="433"/>
      <c r="C3" s="143" t="str">
        <f>Head6</f>
        <v>Original Budget</v>
      </c>
      <c r="D3" s="141" t="str">
        <f>Head54</f>
        <v>Prior Adjusted</v>
      </c>
      <c r="E3" s="141" t="str">
        <f>Head59</f>
        <v>Downward adjusts</v>
      </c>
      <c r="F3" s="141" t="str">
        <f>Head58</f>
        <v>Parent muni.</v>
      </c>
      <c r="G3" s="141" t="str">
        <f>Head53</f>
        <v>Unfore. Unavoid.</v>
      </c>
      <c r="H3" s="141" t="str">
        <f>Head50</f>
        <v>Other Adjusts.</v>
      </c>
      <c r="I3" s="155" t="str">
        <f>Head56</f>
        <v>Total Adjusts.</v>
      </c>
      <c r="J3" s="155" t="str">
        <f>Head7</f>
        <v>Adjusted Budget</v>
      </c>
      <c r="K3" s="108" t="str">
        <f>Head7</f>
        <v>Adjusted Budget</v>
      </c>
      <c r="L3" s="164" t="str">
        <f>Head7</f>
        <v>Adjusted Budget</v>
      </c>
    </row>
    <row r="4" spans="1:12" ht="12.75">
      <c r="A4" s="435"/>
      <c r="B4" s="433"/>
      <c r="C4" s="199"/>
      <c r="D4" s="200">
        <v>1</v>
      </c>
      <c r="E4" s="200">
        <v>2</v>
      </c>
      <c r="F4" s="200">
        <v>3</v>
      </c>
      <c r="G4" s="200">
        <v>4</v>
      </c>
      <c r="H4" s="200">
        <v>5</v>
      </c>
      <c r="I4" s="200">
        <v>6</v>
      </c>
      <c r="J4" s="200">
        <v>7</v>
      </c>
      <c r="K4" s="131"/>
      <c r="L4" s="132"/>
    </row>
    <row r="5" spans="1:12" ht="12.75">
      <c r="A5" s="436"/>
      <c r="B5" s="437"/>
      <c r="C5" s="201" t="s">
        <v>111</v>
      </c>
      <c r="D5" s="202" t="s">
        <v>325</v>
      </c>
      <c r="E5" s="202" t="s">
        <v>81</v>
      </c>
      <c r="F5" s="202" t="s">
        <v>37</v>
      </c>
      <c r="G5" s="204" t="s">
        <v>139</v>
      </c>
      <c r="H5" s="204" t="s">
        <v>12</v>
      </c>
      <c r="I5" s="204" t="s">
        <v>13</v>
      </c>
      <c r="J5" s="204" t="s">
        <v>14</v>
      </c>
      <c r="K5" s="134"/>
      <c r="L5" s="173"/>
    </row>
    <row r="6" spans="1:12" ht="12.75">
      <c r="A6" s="223"/>
      <c r="B6" s="224"/>
      <c r="C6" s="225"/>
      <c r="D6" s="226"/>
      <c r="E6" s="226"/>
      <c r="F6" s="226"/>
      <c r="G6" s="226"/>
      <c r="H6" s="226"/>
      <c r="I6" s="29">
        <f>SUM(E6:H6)</f>
        <v>0</v>
      </c>
      <c r="J6" s="29">
        <f>IF(D6=0,C6+I6,D6+I6)</f>
        <v>0</v>
      </c>
      <c r="K6" s="236"/>
      <c r="L6" s="237"/>
    </row>
    <row r="7" spans="1:12" ht="12.75" customHeight="1">
      <c r="A7" s="227"/>
      <c r="B7" s="228"/>
      <c r="C7" s="214"/>
      <c r="D7" s="215"/>
      <c r="E7" s="215"/>
      <c r="F7" s="215"/>
      <c r="G7" s="215"/>
      <c r="H7" s="215"/>
      <c r="I7" s="29">
        <f aca="true" t="shared" si="0" ref="I7:I24">SUM(E7:H7)</f>
        <v>0</v>
      </c>
      <c r="J7" s="29">
        <f aca="true" t="shared" si="1" ref="J7:J24">IF(D7=0,C7+I7,D7+I7)</f>
        <v>0</v>
      </c>
      <c r="K7" s="215"/>
      <c r="L7" s="216"/>
    </row>
    <row r="8" spans="1:12" ht="12.75" customHeight="1">
      <c r="A8" s="227"/>
      <c r="B8" s="228"/>
      <c r="C8" s="214"/>
      <c r="D8" s="215"/>
      <c r="E8" s="215"/>
      <c r="F8" s="215"/>
      <c r="G8" s="215"/>
      <c r="H8" s="215"/>
      <c r="I8" s="29">
        <f t="shared" si="0"/>
        <v>0</v>
      </c>
      <c r="J8" s="29">
        <f t="shared" si="1"/>
        <v>0</v>
      </c>
      <c r="K8" s="215"/>
      <c r="L8" s="216"/>
    </row>
    <row r="9" spans="1:12" ht="12.75" customHeight="1">
      <c r="A9" s="227"/>
      <c r="B9" s="228"/>
      <c r="C9" s="214"/>
      <c r="D9" s="215"/>
      <c r="E9" s="215"/>
      <c r="F9" s="215"/>
      <c r="G9" s="215"/>
      <c r="H9" s="215"/>
      <c r="I9" s="29">
        <f t="shared" si="0"/>
        <v>0</v>
      </c>
      <c r="J9" s="29">
        <f t="shared" si="1"/>
        <v>0</v>
      </c>
      <c r="K9" s="215"/>
      <c r="L9" s="216"/>
    </row>
    <row r="10" spans="1:12" ht="12.75" customHeight="1">
      <c r="A10" s="227"/>
      <c r="B10" s="228"/>
      <c r="C10" s="214"/>
      <c r="D10" s="215"/>
      <c r="E10" s="215"/>
      <c r="F10" s="215"/>
      <c r="G10" s="215"/>
      <c r="H10" s="215"/>
      <c r="I10" s="29">
        <f t="shared" si="0"/>
        <v>0</v>
      </c>
      <c r="J10" s="29">
        <f t="shared" si="1"/>
        <v>0</v>
      </c>
      <c r="K10" s="215"/>
      <c r="L10" s="216"/>
    </row>
    <row r="11" spans="1:12" ht="12.75" customHeight="1">
      <c r="A11" s="227"/>
      <c r="B11" s="228"/>
      <c r="C11" s="214"/>
      <c r="D11" s="215"/>
      <c r="E11" s="215"/>
      <c r="F11" s="215"/>
      <c r="G11" s="215"/>
      <c r="H11" s="215"/>
      <c r="I11" s="29">
        <f t="shared" si="0"/>
        <v>0</v>
      </c>
      <c r="J11" s="29">
        <f t="shared" si="1"/>
        <v>0</v>
      </c>
      <c r="K11" s="215"/>
      <c r="L11" s="216"/>
    </row>
    <row r="12" spans="1:12" ht="12.75" customHeight="1">
      <c r="A12" s="227"/>
      <c r="B12" s="228"/>
      <c r="C12" s="214"/>
      <c r="D12" s="215"/>
      <c r="E12" s="215"/>
      <c r="F12" s="215"/>
      <c r="G12" s="215"/>
      <c r="H12" s="215"/>
      <c r="I12" s="29">
        <f t="shared" si="0"/>
        <v>0</v>
      </c>
      <c r="J12" s="29">
        <f t="shared" si="1"/>
        <v>0</v>
      </c>
      <c r="K12" s="215"/>
      <c r="L12" s="216"/>
    </row>
    <row r="13" spans="1:12" ht="12.75" customHeight="1">
      <c r="A13" s="227"/>
      <c r="B13" s="228"/>
      <c r="C13" s="214"/>
      <c r="D13" s="215"/>
      <c r="E13" s="215"/>
      <c r="F13" s="215"/>
      <c r="G13" s="215"/>
      <c r="H13" s="215"/>
      <c r="I13" s="29">
        <f t="shared" si="0"/>
        <v>0</v>
      </c>
      <c r="J13" s="29">
        <f t="shared" si="1"/>
        <v>0</v>
      </c>
      <c r="K13" s="215"/>
      <c r="L13" s="216"/>
    </row>
    <row r="14" spans="1:12" ht="12.75" customHeight="1">
      <c r="A14" s="227"/>
      <c r="B14" s="228"/>
      <c r="C14" s="214"/>
      <c r="D14" s="215"/>
      <c r="E14" s="215"/>
      <c r="F14" s="215"/>
      <c r="G14" s="215"/>
      <c r="H14" s="215"/>
      <c r="I14" s="29">
        <f t="shared" si="0"/>
        <v>0</v>
      </c>
      <c r="J14" s="29">
        <f t="shared" si="1"/>
        <v>0</v>
      </c>
      <c r="K14" s="215"/>
      <c r="L14" s="216"/>
    </row>
    <row r="15" spans="1:12" ht="12.75" customHeight="1">
      <c r="A15" s="227"/>
      <c r="B15" s="228"/>
      <c r="C15" s="214"/>
      <c r="D15" s="215"/>
      <c r="E15" s="215"/>
      <c r="F15" s="215"/>
      <c r="G15" s="215"/>
      <c r="H15" s="215"/>
      <c r="I15" s="29">
        <f t="shared" si="0"/>
        <v>0</v>
      </c>
      <c r="J15" s="29">
        <f t="shared" si="1"/>
        <v>0</v>
      </c>
      <c r="K15" s="215"/>
      <c r="L15" s="216"/>
    </row>
    <row r="16" spans="1:12" ht="12.75" customHeight="1">
      <c r="A16" s="227"/>
      <c r="B16" s="228"/>
      <c r="C16" s="214"/>
      <c r="D16" s="215"/>
      <c r="E16" s="215"/>
      <c r="F16" s="215"/>
      <c r="G16" s="215"/>
      <c r="H16" s="215"/>
      <c r="I16" s="29">
        <f t="shared" si="0"/>
        <v>0</v>
      </c>
      <c r="J16" s="29">
        <f t="shared" si="1"/>
        <v>0</v>
      </c>
      <c r="K16" s="215"/>
      <c r="L16" s="216"/>
    </row>
    <row r="17" spans="1:12" ht="12.75" customHeight="1">
      <c r="A17" s="227"/>
      <c r="B17" s="228"/>
      <c r="C17" s="214"/>
      <c r="D17" s="215"/>
      <c r="E17" s="215"/>
      <c r="F17" s="215"/>
      <c r="G17" s="215"/>
      <c r="H17" s="215"/>
      <c r="I17" s="29">
        <f t="shared" si="0"/>
        <v>0</v>
      </c>
      <c r="J17" s="29">
        <f t="shared" si="1"/>
        <v>0</v>
      </c>
      <c r="K17" s="215"/>
      <c r="L17" s="216"/>
    </row>
    <row r="18" spans="1:12" ht="12.75" customHeight="1">
      <c r="A18" s="227"/>
      <c r="B18" s="228"/>
      <c r="C18" s="214"/>
      <c r="D18" s="215"/>
      <c r="E18" s="215"/>
      <c r="F18" s="215"/>
      <c r="G18" s="215"/>
      <c r="H18" s="215"/>
      <c r="I18" s="29">
        <f t="shared" si="0"/>
        <v>0</v>
      </c>
      <c r="J18" s="29">
        <f t="shared" si="1"/>
        <v>0</v>
      </c>
      <c r="K18" s="215"/>
      <c r="L18" s="216"/>
    </row>
    <row r="19" spans="1:12" ht="12.75" customHeight="1">
      <c r="A19" s="227"/>
      <c r="B19" s="228"/>
      <c r="C19" s="214"/>
      <c r="D19" s="215"/>
      <c r="E19" s="215"/>
      <c r="F19" s="215"/>
      <c r="G19" s="215"/>
      <c r="H19" s="215"/>
      <c r="I19" s="29">
        <f t="shared" si="0"/>
        <v>0</v>
      </c>
      <c r="J19" s="29">
        <f t="shared" si="1"/>
        <v>0</v>
      </c>
      <c r="K19" s="215"/>
      <c r="L19" s="216"/>
    </row>
    <row r="20" spans="1:12" ht="12.75" customHeight="1">
      <c r="A20" s="229"/>
      <c r="B20" s="230"/>
      <c r="C20" s="214"/>
      <c r="D20" s="215"/>
      <c r="E20" s="215"/>
      <c r="F20" s="215"/>
      <c r="G20" s="215"/>
      <c r="H20" s="215"/>
      <c r="I20" s="29">
        <f t="shared" si="0"/>
        <v>0</v>
      </c>
      <c r="J20" s="29">
        <f t="shared" si="1"/>
        <v>0</v>
      </c>
      <c r="K20" s="215"/>
      <c r="L20" s="216"/>
    </row>
    <row r="21" spans="1:12" ht="12.75" customHeight="1">
      <c r="A21" s="227"/>
      <c r="B21" s="228"/>
      <c r="C21" s="214"/>
      <c r="D21" s="215"/>
      <c r="E21" s="215"/>
      <c r="F21" s="215"/>
      <c r="G21" s="215"/>
      <c r="H21" s="215"/>
      <c r="I21" s="29">
        <f t="shared" si="0"/>
        <v>0</v>
      </c>
      <c r="J21" s="29">
        <f t="shared" si="1"/>
        <v>0</v>
      </c>
      <c r="K21" s="215"/>
      <c r="L21" s="216"/>
    </row>
    <row r="22" spans="1:12" ht="12.75" customHeight="1">
      <c r="A22" s="229"/>
      <c r="B22" s="231"/>
      <c r="C22" s="214"/>
      <c r="D22" s="215"/>
      <c r="E22" s="215"/>
      <c r="F22" s="215"/>
      <c r="G22" s="215"/>
      <c r="H22" s="215"/>
      <c r="I22" s="29">
        <f t="shared" si="0"/>
        <v>0</v>
      </c>
      <c r="J22" s="29">
        <f t="shared" si="1"/>
        <v>0</v>
      </c>
      <c r="K22" s="215"/>
      <c r="L22" s="216"/>
    </row>
    <row r="23" spans="1:12" ht="12.75" customHeight="1">
      <c r="A23" s="227"/>
      <c r="B23" s="228"/>
      <c r="C23" s="214"/>
      <c r="D23" s="215"/>
      <c r="E23" s="215"/>
      <c r="F23" s="215"/>
      <c r="G23" s="215"/>
      <c r="H23" s="215"/>
      <c r="I23" s="29">
        <f t="shared" si="0"/>
        <v>0</v>
      </c>
      <c r="J23" s="29">
        <f t="shared" si="1"/>
        <v>0</v>
      </c>
      <c r="K23" s="215"/>
      <c r="L23" s="216"/>
    </row>
    <row r="24" spans="1:12" ht="12.75" customHeight="1">
      <c r="A24" s="232"/>
      <c r="B24" s="233"/>
      <c r="C24" s="234"/>
      <c r="D24" s="235"/>
      <c r="E24" s="235"/>
      <c r="F24" s="235"/>
      <c r="G24" s="235"/>
      <c r="H24" s="235"/>
      <c r="I24" s="69">
        <f t="shared" si="0"/>
        <v>0</v>
      </c>
      <c r="J24" s="69">
        <f t="shared" si="1"/>
        <v>0</v>
      </c>
      <c r="K24" s="235"/>
      <c r="L24" s="238"/>
    </row>
    <row r="25" spans="1:12" ht="12.75" customHeight="1">
      <c r="A25" s="38" t="s">
        <v>176</v>
      </c>
      <c r="B25" s="80"/>
      <c r="C25" s="150"/>
      <c r="D25" s="150"/>
      <c r="E25" s="150"/>
      <c r="F25" s="81"/>
      <c r="G25" s="81"/>
      <c r="H25" s="81"/>
      <c r="I25" s="81"/>
      <c r="J25" s="81"/>
      <c r="K25" s="81"/>
      <c r="L25" s="81"/>
    </row>
    <row r="26" spans="1:12" ht="12.75" customHeight="1">
      <c r="A26" s="159" t="s">
        <v>436</v>
      </c>
      <c r="B26" s="80"/>
      <c r="C26" s="150"/>
      <c r="D26" s="150"/>
      <c r="E26" s="150"/>
      <c r="F26" s="81"/>
      <c r="G26" s="81"/>
      <c r="H26" s="81"/>
      <c r="I26" s="81"/>
      <c r="J26" s="81"/>
      <c r="K26" s="81"/>
      <c r="L26" s="81"/>
    </row>
    <row r="27" spans="1:12" ht="12.75" customHeight="1">
      <c r="A27" s="159" t="s">
        <v>113</v>
      </c>
      <c r="B27" s="80"/>
      <c r="C27" s="150"/>
      <c r="D27" s="150"/>
      <c r="E27" s="150"/>
      <c r="F27" s="81"/>
      <c r="G27" s="81"/>
      <c r="H27" s="81"/>
      <c r="I27" s="81"/>
      <c r="J27" s="81"/>
      <c r="K27" s="81"/>
      <c r="L27" s="81"/>
    </row>
    <row r="28" spans="1:12" ht="12.75" customHeight="1">
      <c r="A28" s="159" t="s">
        <v>114</v>
      </c>
      <c r="B28" s="80"/>
      <c r="C28" s="150"/>
      <c r="D28" s="150"/>
      <c r="E28" s="150"/>
      <c r="F28" s="81"/>
      <c r="G28" s="81"/>
      <c r="H28" s="81"/>
      <c r="I28" s="81"/>
      <c r="J28" s="81"/>
      <c r="K28" s="81"/>
      <c r="L28" s="81"/>
    </row>
    <row r="29" spans="1:12" ht="12.75" customHeight="1">
      <c r="A29" s="159" t="s">
        <v>115</v>
      </c>
      <c r="B29" s="80"/>
      <c r="C29" s="150"/>
      <c r="D29" s="150"/>
      <c r="E29" s="150"/>
      <c r="F29" s="81"/>
      <c r="G29" s="81"/>
      <c r="H29" s="81"/>
      <c r="I29" s="81"/>
      <c r="J29" s="81"/>
      <c r="K29" s="81"/>
      <c r="L29" s="81"/>
    </row>
    <row r="30" spans="1:12" ht="12.75" customHeight="1">
      <c r="A30" s="159" t="s">
        <v>235</v>
      </c>
      <c r="B30" s="80"/>
      <c r="C30" s="150"/>
      <c r="D30" s="150"/>
      <c r="E30" s="150"/>
      <c r="F30" s="81"/>
      <c r="G30" s="81"/>
      <c r="H30" s="81"/>
      <c r="I30" s="81"/>
      <c r="J30" s="81"/>
      <c r="K30" s="81"/>
      <c r="L30" s="81"/>
    </row>
    <row r="31" spans="1:12" ht="12.75" customHeight="1">
      <c r="A31" s="159" t="s">
        <v>233</v>
      </c>
      <c r="B31" s="80"/>
      <c r="C31" s="150"/>
      <c r="D31" s="150"/>
      <c r="E31" s="150"/>
      <c r="F31" s="81"/>
      <c r="G31" s="81"/>
      <c r="H31" s="81"/>
      <c r="I31" s="81"/>
      <c r="J31" s="81"/>
      <c r="K31" s="81"/>
      <c r="L31" s="81"/>
    </row>
    <row r="32" spans="1:12" ht="12.75" customHeight="1">
      <c r="A32" s="159" t="s">
        <v>234</v>
      </c>
      <c r="B32" s="80"/>
      <c r="C32" s="150"/>
      <c r="D32" s="150"/>
      <c r="E32" s="150"/>
      <c r="F32" s="81"/>
      <c r="G32" s="81"/>
      <c r="H32" s="81"/>
      <c r="I32" s="81"/>
      <c r="J32" s="81"/>
      <c r="K32" s="81"/>
      <c r="L32" s="81"/>
    </row>
    <row r="33" spans="1:12" ht="12.75" customHeight="1">
      <c r="A33" s="54" t="s">
        <v>236</v>
      </c>
      <c r="B33" s="80"/>
      <c r="C33" s="150"/>
      <c r="D33" s="150"/>
      <c r="E33" s="150"/>
      <c r="F33" s="81"/>
      <c r="G33" s="81"/>
      <c r="H33" s="81"/>
      <c r="I33" s="81"/>
      <c r="J33" s="81"/>
      <c r="K33" s="81"/>
      <c r="L33" s="81"/>
    </row>
    <row r="34" spans="1:12" ht="12.75" customHeight="1">
      <c r="A34" s="54" t="s">
        <v>237</v>
      </c>
      <c r="B34" s="75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2" ht="12.75">
      <c r="A35" s="98"/>
      <c r="B35" s="98"/>
    </row>
  </sheetData>
  <sheetProtection/>
  <mergeCells count="3">
    <mergeCell ref="A2:A5"/>
    <mergeCell ref="B2:B5"/>
    <mergeCell ref="C2:J2"/>
  </mergeCells>
  <printOptions horizontalCentered="1"/>
  <pageMargins left="0.36" right="0.17" top="0.78" bottom="0.6" header="0.5118110236220472" footer="0.41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1">
    <tabColor rgb="FFC4FCDF"/>
    <pageSetUpPr fitToPage="1"/>
  </sheetPr>
  <dimension ref="A1:G101"/>
  <sheetViews>
    <sheetView showGridLines="0" zoomScalePageLayoutView="0" workbookViewId="0" topLeftCell="A1">
      <pane xSplit="3" ySplit="3" topLeftCell="D34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H49" sqref="H49"/>
    </sheetView>
  </sheetViews>
  <sheetFormatPr defaultColWidth="9.140625" defaultRowHeight="21.75" customHeight="1"/>
  <cols>
    <col min="1" max="2" width="25.7109375" style="20" customWidth="1"/>
    <col min="3" max="3" width="3.140625" style="20" customWidth="1"/>
    <col min="4" max="4" width="8.7109375" style="20" customWidth="1"/>
    <col min="5" max="16384" width="9.140625" style="20" customWidth="1"/>
  </cols>
  <sheetData>
    <row r="1" spans="1:3" ht="12.75" customHeight="1">
      <c r="A1" s="19" t="str">
        <f>MEAB6&amp;" - "&amp;Date</f>
        <v> - Supporting Table SE2   Adjustments Budget  - financial and non-financial indicators - 28/02/2010</v>
      </c>
      <c r="B1" s="48"/>
      <c r="C1" s="48"/>
    </row>
    <row r="2" spans="1:7" ht="25.5">
      <c r="A2" s="434" t="s">
        <v>94</v>
      </c>
      <c r="B2" s="432" t="s">
        <v>276</v>
      </c>
      <c r="C2" s="440" t="str">
        <f>head27</f>
        <v>Ref</v>
      </c>
      <c r="D2" s="431" t="str">
        <f>Head9</f>
        <v>Budget Year 2010/11</v>
      </c>
      <c r="E2" s="428"/>
      <c r="F2" s="21" t="str">
        <f>Head10</f>
        <v>Budget Year +1 2011/12</v>
      </c>
      <c r="G2" s="85" t="str">
        <f>Head11</f>
        <v>Budget Year +2 2012/13</v>
      </c>
    </row>
    <row r="3" spans="1:7" ht="25.5">
      <c r="A3" s="438"/>
      <c r="B3" s="439"/>
      <c r="C3" s="441"/>
      <c r="D3" s="183" t="str">
        <f>Head6</f>
        <v>Original Budget</v>
      </c>
      <c r="E3" s="184" t="str">
        <f>Head7</f>
        <v>Adjusted Budget</v>
      </c>
      <c r="F3" s="184" t="str">
        <f>Head7</f>
        <v>Adjusted Budget</v>
      </c>
      <c r="G3" s="185" t="str">
        <f>Head7</f>
        <v>Adjusted Budget</v>
      </c>
    </row>
    <row r="4" spans="1:7" ht="12.75" customHeight="1">
      <c r="A4" s="78" t="s">
        <v>74</v>
      </c>
      <c r="B4" s="99"/>
      <c r="C4" s="292"/>
      <c r="D4" s="29"/>
      <c r="E4" s="93"/>
      <c r="F4" s="93"/>
      <c r="G4" s="126"/>
    </row>
    <row r="5" spans="1:7" ht="12.75" customHeight="1">
      <c r="A5" s="77" t="s">
        <v>314</v>
      </c>
      <c r="B5" s="99" t="s">
        <v>306</v>
      </c>
      <c r="C5" s="80"/>
      <c r="D5" s="29">
        <f>IF(ISERROR('E4-FinPos'!C37/'E4-FinPos'!C25),0,('E4-FinPos'!C37/'E4-FinPos'!C25))</f>
        <v>0</v>
      </c>
      <c r="E5" s="29">
        <f>IF(ISERROR('E4-FinPos'!J37/'E4-FinPos'!J25),0,('E4-FinPos'!J37/'E4-FinPos'!J25))</f>
        <v>0</v>
      </c>
      <c r="F5" s="29">
        <f>IF(ISERROR('E4-FinPos'!K37/'E4-FinPos'!K25),0,('E4-FinPos'!K37/'E4-FinPos'!K25))</f>
        <v>0</v>
      </c>
      <c r="G5" s="87">
        <f>IF(ISERROR('E4-FinPos'!L37/'E4-FinPos'!L25),0,('E4-FinPos'!L37/'E4-FinPos'!L25))</f>
        <v>0</v>
      </c>
    </row>
    <row r="6" spans="1:7" ht="25.5">
      <c r="A6" s="77" t="s">
        <v>315</v>
      </c>
      <c r="B6" s="99" t="s">
        <v>391</v>
      </c>
      <c r="C6" s="80"/>
      <c r="D6" s="29">
        <f>IF(ISERROR(('E2-FinPerf'!C31+'E2-FinPerf'!C32)/'E2-FinPerf'!C39),0,(('E2-FinPerf'!C31+'E2-FinPerf'!C32)/'E2-FinPerf'!C39))</f>
        <v>0</v>
      </c>
      <c r="E6" s="29">
        <f>IF(ISERROR(('E2-FinPerf'!J31+'E2-FinPerf'!J32)/'E2-FinPerf'!J39),0,(('E2-FinPerf'!J31+'E2-FinPerf'!J32)/'E2-FinPerf'!J39))</f>
        <v>0</v>
      </c>
      <c r="F6" s="29">
        <f>IF(ISERROR(('E2-FinPerf'!K31+'E2-FinPerf'!K32)/'E2-FinPerf'!K39),0,(('E2-FinPerf'!K31+'E2-FinPerf'!K32)/'E2-FinPerf'!K39))</f>
        <v>0</v>
      </c>
      <c r="G6" s="87">
        <f>IF(ISERROR(('E2-FinPerf'!L31+'E2-FinPerf'!L32)/'E2-FinPerf'!L39),0,(('E2-FinPerf'!L31+'E2-FinPerf'!L32)/'E2-FinPerf'!L39))</f>
        <v>0</v>
      </c>
    </row>
    <row r="7" spans="1:7" ht="25.5">
      <c r="A7" s="77" t="s">
        <v>195</v>
      </c>
      <c r="B7" s="99" t="s">
        <v>915</v>
      </c>
      <c r="C7" s="80"/>
      <c r="D7" s="29">
        <f>IF(ISERROR(('E3-Capex'!C41-'E3-Capex'!#REF!)/('E3-Capex'!C32-'E3-Capex'!C40)),0,(('E3-Capex'!C41-'E3-Capex'!#REF!)/('E3-Capex'!C32-'E3-Capex'!C40)))</f>
        <v>0</v>
      </c>
      <c r="E7" s="29">
        <f>IF(ISERROR(('E3-Capex'!J41-'E3-Capex'!#REF!)/('E3-Capex'!J32-'E3-Capex'!J40)),0,(('E3-Capex'!J41-'E3-Capex'!#REF!)/('E3-Capex'!J32-'E3-Capex'!J40)))</f>
        <v>0</v>
      </c>
      <c r="F7" s="29">
        <f>IF(ISERROR(('E3-Capex'!K41-'E3-Capex'!#REF!)/('E3-Capex'!K32-'E3-Capex'!K40)),0,(('E3-Capex'!K41-'E3-Capex'!#REF!)/('E3-Capex'!K32-'E3-Capex'!K40)))</f>
        <v>0</v>
      </c>
      <c r="G7" s="87">
        <f>IF(ISERROR(('E3-Capex'!L41-'E3-Capex'!#REF!)/('E3-Capex'!L32-'E3-Capex'!L40)),0,(('E3-Capex'!L41-'E3-Capex'!#REF!)/('E3-Capex'!L32-'E3-Capex'!L40)))</f>
        <v>0</v>
      </c>
    </row>
    <row r="8" spans="1:7" ht="12.75" customHeight="1">
      <c r="A8" s="78" t="s">
        <v>251</v>
      </c>
      <c r="B8" s="99"/>
      <c r="C8" s="80"/>
      <c r="D8" s="29"/>
      <c r="E8" s="29"/>
      <c r="F8" s="29"/>
      <c r="G8" s="87"/>
    </row>
    <row r="9" spans="1:7" ht="25.5">
      <c r="A9" s="77" t="s">
        <v>443</v>
      </c>
      <c r="B9" s="99" t="s">
        <v>427</v>
      </c>
      <c r="C9" s="80"/>
      <c r="D9" s="29">
        <f>IF(ISERROR('E4-FinPos'!C40/'E4-FinPos'!C48),0,('E4-FinPos'!C40/'E4-FinPos'!C48))</f>
        <v>0</v>
      </c>
      <c r="E9" s="29">
        <f>IF(ISERROR('E4-FinPos'!J40/'E4-FinPos'!J48),0,('E4-FinPos'!J40/'E4-FinPos'!J48))</f>
        <v>0</v>
      </c>
      <c r="F9" s="29">
        <f>IF(ISERROR('E4-FinPos'!K40/'E4-FinPos'!K48),0,('E4-FinPos'!K40/'E4-FinPos'!K48))</f>
        <v>0</v>
      </c>
      <c r="G9" s="87">
        <f>IF(ISERROR('E4-FinPos'!L40/'E4-FinPos'!L48),0,('E4-FinPos'!L40/'E4-FinPos'!L48))</f>
        <v>0</v>
      </c>
    </row>
    <row r="10" spans="1:7" ht="12.75" customHeight="1">
      <c r="A10" s="77" t="s">
        <v>250</v>
      </c>
      <c r="B10" s="99" t="s">
        <v>247</v>
      </c>
      <c r="C10" s="80"/>
      <c r="D10" s="29">
        <f>IF(ISERROR('E4-FinPos'!C37/'E4-FinPos'!C48),0,('E4-FinPos'!C37/'E4-FinPos'!C48))</f>
        <v>0</v>
      </c>
      <c r="E10" s="29">
        <f>IF(ISERROR('E4-FinPos'!J37/'E4-FinPos'!J48),0,('E4-FinPos'!J37/'E4-FinPos'!J48))</f>
        <v>0</v>
      </c>
      <c r="F10" s="29">
        <f>IF(ISERROR(0/('E4-FinPos'!K37/'E4-FinPos'!K48)),0,(0/('E4-FinPos'!K37/'E4-FinPos'!K48)))</f>
        <v>0</v>
      </c>
      <c r="G10" s="87">
        <f>IF(ISERROR(0/('E4-FinPos'!L37/'E4-FinPos'!L48)),0,(0/('E4-FinPos'!L37/'E4-FinPos'!L48)))</f>
        <v>0</v>
      </c>
    </row>
    <row r="11" spans="1:7" ht="12.75" customHeight="1">
      <c r="A11" s="78" t="s">
        <v>252</v>
      </c>
      <c r="B11" s="99"/>
      <c r="C11" s="80"/>
      <c r="D11" s="29"/>
      <c r="E11" s="29"/>
      <c r="F11" s="29"/>
      <c r="G11" s="87"/>
    </row>
    <row r="12" spans="1:7" ht="12.75" customHeight="1">
      <c r="A12" s="77" t="s">
        <v>316</v>
      </c>
      <c r="B12" s="99" t="s">
        <v>82</v>
      </c>
      <c r="C12" s="80"/>
      <c r="D12" s="29">
        <f>IF(ISERROR('E4-FinPos'!C14/'E4-FinPos'!C34),0,('E4-FinPos'!C14/'E4-FinPos'!C34))</f>
        <v>0</v>
      </c>
      <c r="E12" s="29">
        <f>IF(ISERROR('E4-FinPos'!J14/'E4-FinPos'!J34),0,('E4-FinPos'!J14/'E4-FinPos'!J34))</f>
        <v>0</v>
      </c>
      <c r="F12" s="29">
        <f>IF(ISERROR('E4-FinPos'!K14/'E4-FinPos'!K34),0,('E4-FinPos'!K14/'E4-FinPos'!K34))</f>
        <v>0</v>
      </c>
      <c r="G12" s="87">
        <f>IF(ISERROR('E4-FinPos'!L14/'E4-FinPos'!L34),0,('E4-FinPos'!L14/'E4-FinPos'!L34))</f>
        <v>0</v>
      </c>
    </row>
    <row r="13" spans="1:7" ht="25.5">
      <c r="A13" s="77" t="s">
        <v>166</v>
      </c>
      <c r="B13" s="99" t="s">
        <v>165</v>
      </c>
      <c r="C13" s="80"/>
      <c r="D13" s="29">
        <f>IF(ISERROR(('E4-FinPos'!C14-SE2!D38)/'E4-FinPos'!C34),0,(('E4-FinPos'!C14-SE2!D38)/'E4-FinPos'!C34))</f>
        <v>0</v>
      </c>
      <c r="E13" s="29">
        <f>IF(ISERROR(('E4-FinPos'!J14-SE2!E38)/'E4-FinPos'!J34),0,(('E4-FinPos'!J14-SE2!E38)/'E4-FinPos'!J34))</f>
        <v>0</v>
      </c>
      <c r="F13" s="29">
        <f>IF(ISERROR(('E4-FinPos'!E14-SE2!F38)/'E4-FinPos'!E34),0,(('E4-FinPos'!E14-SE2!F38)/'E4-FinPos'!E34))</f>
        <v>0</v>
      </c>
      <c r="G13" s="87">
        <f>IF(ISERROR(('E4-FinPos'!F14-SE2!G38)/'E4-FinPos'!F34),0,(('E4-FinPos'!F14-SE2!G38)/'E4-FinPos'!F34))</f>
        <v>0</v>
      </c>
    </row>
    <row r="14" spans="1:7" ht="12.75" customHeight="1">
      <c r="A14" s="77" t="s">
        <v>253</v>
      </c>
      <c r="B14" s="99" t="s">
        <v>4</v>
      </c>
      <c r="C14" s="80"/>
      <c r="D14" s="29">
        <f>IF(ISERROR(('E4-FinPos'!C8+'E4-FinPos'!C9)/'E4-FinPos'!C34),0,(('E4-FinPos'!C8+'E4-FinPos'!C9)/'E4-FinPos'!C34))</f>
        <v>0</v>
      </c>
      <c r="E14" s="29">
        <f>IF(ISERROR(('E4-FinPos'!J8+'E4-FinPos'!J9)/'E4-FinPos'!J34),0,(('E4-FinPos'!J8+'E4-FinPos'!J9)/'E4-FinPos'!J34))</f>
        <v>0</v>
      </c>
      <c r="F14" s="29">
        <f>IF(ISERROR(('E4-FinPos'!K8+'E4-FinPos'!K9)/'E4-FinPos'!K34),0,(('E4-FinPos'!K8+'E4-FinPos'!K9)/'E4-FinPos'!K34))</f>
        <v>0</v>
      </c>
      <c r="G14" s="87">
        <f>IF(ISERROR(('E4-FinPos'!L8+'E4-FinPos'!L9)/'E4-FinPos'!L34),0,(('E4-FinPos'!L8+'E4-FinPos'!L9)/'E4-FinPos'!L34))</f>
        <v>0</v>
      </c>
    </row>
    <row r="15" spans="1:7" ht="12.75" customHeight="1">
      <c r="A15" s="78" t="s">
        <v>5</v>
      </c>
      <c r="B15" s="99"/>
      <c r="C15" s="80"/>
      <c r="D15" s="29"/>
      <c r="E15" s="93"/>
      <c r="F15" s="93"/>
      <c r="G15" s="126"/>
    </row>
    <row r="16" spans="1:7" ht="25.5">
      <c r="A16" s="77" t="s">
        <v>31</v>
      </c>
      <c r="B16" s="99" t="s">
        <v>32</v>
      </c>
      <c r="C16" s="80"/>
      <c r="D16" s="29">
        <f>IF(ISERROR(D39/D40),0,(D39/D40))</f>
        <v>0</v>
      </c>
      <c r="E16" s="29">
        <f>IF(ISERROR(E39/E40),0,(E39/E40))</f>
        <v>0</v>
      </c>
      <c r="F16" s="29">
        <f>IF(ISERROR(F39/F40),0,(F39/F40))</f>
        <v>0</v>
      </c>
      <c r="G16" s="87">
        <f>IF(ISERROR(G39/G40),0,(G39/G40))</f>
        <v>0</v>
      </c>
    </row>
    <row r="17" spans="1:7" ht="25.5">
      <c r="A17" s="77" t="s">
        <v>33</v>
      </c>
      <c r="B17" s="99" t="s">
        <v>164</v>
      </c>
      <c r="C17" s="80"/>
      <c r="D17" s="29">
        <f>IF(ISERROR(('E4-FinPos'!C10+'E4-FinPos'!C11+'E4-FinPos'!C12+'E4-FinPos'!C17)/'E2-FinPerf'!C24),0,(('E4-FinPos'!C10+'E4-FinPos'!C11+'E4-FinPos'!C12+'E4-FinPos'!C17)/'E2-FinPerf'!C24))</f>
        <v>0</v>
      </c>
      <c r="E17" s="29">
        <f>IF(ISERROR(('E4-FinPos'!J10+'E4-FinPos'!J11+'E4-FinPos'!J12+'E4-FinPos'!J17)/'E2-FinPerf'!J24),0,(('E4-FinPos'!J10+'E4-FinPos'!J11+'E4-FinPos'!J12+'E4-FinPos'!J17)/'E2-FinPerf'!J24))</f>
        <v>0</v>
      </c>
      <c r="F17" s="29">
        <f>IF(ISERROR(('E4-FinPos'!K10+'E4-FinPos'!K11+'E4-FinPos'!K12+'E4-FinPos'!K17)/'E2-FinPerf'!K24),0,(('E4-FinPos'!K10+'E4-FinPos'!K11+'E4-FinPos'!K12+'E4-FinPos'!K17)/'E2-FinPerf'!K24))</f>
        <v>0</v>
      </c>
      <c r="G17" s="87">
        <f>IF(ISERROR(('E4-FinPos'!L10+'E4-FinPos'!L11+'E4-FinPos'!L12+'E4-FinPos'!L17)/'E2-FinPerf'!L24),0,(('E4-FinPos'!L10+'E4-FinPos'!L11+'E4-FinPos'!L12+'E4-FinPos'!L17)/'E2-FinPerf'!L24))</f>
        <v>0</v>
      </c>
    </row>
    <row r="18" spans="1:7" ht="25.5">
      <c r="A18" s="77" t="s">
        <v>444</v>
      </c>
      <c r="B18" s="99" t="s">
        <v>445</v>
      </c>
      <c r="C18" s="80"/>
      <c r="D18" s="29">
        <f>IF(ISERROR(D41/'E4-FinPos'!C17),0,(D41/'E4-FinPos'!C17))</f>
        <v>0</v>
      </c>
      <c r="E18" s="29">
        <f>IF(ISERROR(E41/'E4-FinPos'!J17),0,(E41/'E4-FinPos'!J17))</f>
        <v>0</v>
      </c>
      <c r="F18" s="29">
        <f>IF(ISERROR(F41/'E4-FinPos'!K17),0,(F41/'E4-FinPos'!K17))</f>
        <v>0</v>
      </c>
      <c r="G18" s="87">
        <f>IF(ISERROR(G41/'E4-FinPos'!L17),0,(G41/'E4-FinPos'!L17))</f>
        <v>0</v>
      </c>
    </row>
    <row r="19" spans="1:7" ht="12.75" customHeight="1">
      <c r="A19" s="78" t="s">
        <v>446</v>
      </c>
      <c r="B19" s="99"/>
      <c r="C19" s="80"/>
      <c r="D19" s="29"/>
      <c r="E19" s="93"/>
      <c r="F19" s="93"/>
      <c r="G19" s="126"/>
    </row>
    <row r="20" spans="1:7" ht="25.5">
      <c r="A20" s="77" t="s">
        <v>447</v>
      </c>
      <c r="B20" s="99" t="s">
        <v>307</v>
      </c>
      <c r="C20" s="80"/>
      <c r="D20" s="215"/>
      <c r="E20" s="239"/>
      <c r="F20" s="239"/>
      <c r="G20" s="240"/>
    </row>
    <row r="21" spans="1:7" ht="12.75" customHeight="1">
      <c r="A21" s="78" t="s">
        <v>70</v>
      </c>
      <c r="B21" s="99"/>
      <c r="C21" s="80"/>
      <c r="D21" s="29"/>
      <c r="E21" s="93"/>
      <c r="F21" s="93"/>
      <c r="G21" s="126"/>
    </row>
    <row r="22" spans="1:7" ht="12.75" customHeight="1">
      <c r="A22" s="77" t="s">
        <v>71</v>
      </c>
      <c r="B22" s="99" t="s">
        <v>72</v>
      </c>
      <c r="C22" s="80"/>
      <c r="D22" s="215"/>
      <c r="E22" s="239"/>
      <c r="F22" s="239"/>
      <c r="G22" s="240"/>
    </row>
    <row r="23" spans="1:7" ht="12.75" customHeight="1">
      <c r="A23" s="78" t="s">
        <v>73</v>
      </c>
      <c r="B23" s="99"/>
      <c r="C23" s="80"/>
      <c r="D23" s="29"/>
      <c r="E23" s="93"/>
      <c r="F23" s="93"/>
      <c r="G23" s="126"/>
    </row>
    <row r="24" spans="1:7" ht="38.25">
      <c r="A24" s="351" t="s">
        <v>65</v>
      </c>
      <c r="B24" s="99" t="s">
        <v>916</v>
      </c>
      <c r="C24" s="352">
        <v>1</v>
      </c>
      <c r="D24" s="215"/>
      <c r="E24" s="239"/>
      <c r="F24" s="239"/>
      <c r="G24" s="240"/>
    </row>
    <row r="25" spans="1:7" ht="38.25">
      <c r="A25" s="351" t="s">
        <v>64</v>
      </c>
      <c r="B25" s="99" t="s">
        <v>917</v>
      </c>
      <c r="C25" s="352">
        <v>2</v>
      </c>
      <c r="D25" s="215"/>
      <c r="E25" s="239"/>
      <c r="F25" s="239"/>
      <c r="G25" s="240"/>
    </row>
    <row r="26" spans="1:7" ht="25.5">
      <c r="A26" s="77" t="s">
        <v>36</v>
      </c>
      <c r="B26" s="99" t="s">
        <v>266</v>
      </c>
      <c r="C26" s="80"/>
      <c r="D26" s="29">
        <f>IF(ISERROR('E2-FinPerf'!C27/'E2-FinPerf'!C24),0,('E2-FinPerf'!C27/'E2-FinPerf'!C24))</f>
        <v>0</v>
      </c>
      <c r="E26" s="29">
        <f>IF(ISERROR('E2-FinPerf'!J27/'E2-FinPerf'!J24),0,('E2-FinPerf'!J27/'E2-FinPerf'!J24))</f>
        <v>0</v>
      </c>
      <c r="F26" s="29">
        <f>IF(ISERROR('E2-FinPerf'!K27/'E2-FinPerf'!K24),0,('E2-FinPerf'!K27/'E2-FinPerf'!K24))</f>
        <v>0</v>
      </c>
      <c r="G26" s="87">
        <f>IF(ISERROR('E2-FinPerf'!L27/'E2-FinPerf'!L24),0,('E2-FinPerf'!L27/'E2-FinPerf'!L24))</f>
        <v>0</v>
      </c>
    </row>
    <row r="27" spans="1:7" ht="12.75" customHeight="1">
      <c r="A27" s="77" t="s">
        <v>264</v>
      </c>
      <c r="B27" s="99" t="s">
        <v>267</v>
      </c>
      <c r="C27" s="80"/>
      <c r="D27" s="29">
        <f>IF(ISERROR('E2-FinPerf'!C51/'E2-FinPerf'!C24),0,('E2-FinPerf'!C51/'E2-FinPerf'!C24))</f>
        <v>0</v>
      </c>
      <c r="E27" s="29">
        <f>IF(ISERROR('E2-FinPerf'!J51/'E2-FinPerf'!J24),0,('E2-FinPerf'!J51/'E2-FinPerf'!J24))</f>
        <v>0</v>
      </c>
      <c r="F27" s="29">
        <f>IF(ISERROR('E2-FinPerf'!K51/'E2-FinPerf'!K24),0,('E2-FinPerf'!K51/'E2-FinPerf'!K24))</f>
        <v>0</v>
      </c>
      <c r="G27" s="87">
        <f>IF(ISERROR('E2-FinPerf'!L51/'E2-FinPerf'!L24),0,('E2-FinPerf'!L51/'E2-FinPerf'!L24))</f>
        <v>0</v>
      </c>
    </row>
    <row r="28" spans="1:7" ht="12.75" customHeight="1">
      <c r="A28" s="77" t="s">
        <v>265</v>
      </c>
      <c r="B28" s="99" t="s">
        <v>254</v>
      </c>
      <c r="C28" s="80"/>
      <c r="D28" s="29">
        <f>IF(ISERROR(('E2-FinPerf'!C31+'E2-FinPerf'!C32)/'E2-FinPerf'!C24),0,(('E2-FinPerf'!C31+'E2-FinPerf'!C32)/'E2-FinPerf'!C24))</f>
        <v>0</v>
      </c>
      <c r="E28" s="29">
        <f>IF(ISERROR(('E2-FinPerf'!J31+'E2-FinPerf'!J32)/'E2-FinPerf'!J24),0,(('E2-FinPerf'!J31+'E2-FinPerf'!J32)/'E2-FinPerf'!J24))</f>
        <v>0</v>
      </c>
      <c r="F28" s="29">
        <f>IF(ISERROR(('E2-FinPerf'!K31+'E2-FinPerf'!K32)/'E2-FinPerf'!K24),0,(('E2-FinPerf'!K31+'E2-FinPerf'!K32)/'E2-FinPerf'!K24))</f>
        <v>0</v>
      </c>
      <c r="G28" s="87">
        <f>IF(ISERROR(('E2-FinPerf'!L31+'E2-FinPerf'!L32)/'E2-FinPerf'!L24),0,(('E2-FinPerf'!L31+'E2-FinPerf'!L32)/'E2-FinPerf'!L24))</f>
        <v>0</v>
      </c>
    </row>
    <row r="29" spans="1:7" ht="12.75" customHeight="1">
      <c r="A29" s="79" t="s">
        <v>317</v>
      </c>
      <c r="B29" s="382"/>
      <c r="C29" s="167"/>
      <c r="D29" s="29"/>
      <c r="E29" s="29"/>
      <c r="F29" s="29"/>
      <c r="G29" s="87"/>
    </row>
    <row r="30" spans="1:7" ht="38.25">
      <c r="A30" s="77" t="s">
        <v>182</v>
      </c>
      <c r="B30" s="99" t="s">
        <v>294</v>
      </c>
      <c r="C30" s="80"/>
      <c r="D30" s="29">
        <f>IF(ISERROR('E2-FinPerf'!C24/SE2!D42),0,('E2-FinPerf'!C24/SE2!D42))</f>
        <v>0</v>
      </c>
      <c r="E30" s="29">
        <f>IF(ISERROR('E2-FinPerf'!J24/SE2!E42),0,('E2-FinPerf'!J24/SE2!E42))</f>
        <v>0</v>
      </c>
      <c r="F30" s="29">
        <f>IF(ISERROR('E2-FinPerf'!K24/SE2!F42),0,('E2-FinPerf'!K24/SE2!F42))</f>
        <v>0</v>
      </c>
      <c r="G30" s="87">
        <f>IF(ISERROR('E2-FinPerf'!L24/SE2!G42),0,('E2-FinPerf'!L24/SE2!G42))</f>
        <v>0</v>
      </c>
    </row>
    <row r="31" spans="1:7" ht="25.5">
      <c r="A31" s="77" t="s">
        <v>308</v>
      </c>
      <c r="B31" s="99" t="s">
        <v>54</v>
      </c>
      <c r="C31" s="80"/>
      <c r="D31" s="29">
        <f>IF(ISERROR(('E4-FinPos'!C10+'E4-FinPos'!C12+'E4-FinPos'!C17)/SE2!D43),0,(('E4-FinPos'!C10+'E4-FinPos'!C12+'E4-FinPos'!C17)/SE2!D43))</f>
        <v>0</v>
      </c>
      <c r="E31" s="29">
        <f>IF(ISERROR(('E4-FinPos'!J10+'E4-FinPos'!J12+'E4-FinPos'!J17)/SE2!E43),0,(('E4-FinPos'!J10+'E4-FinPos'!J12+'E4-FinPos'!J17)/SE2!E43))</f>
        <v>0</v>
      </c>
      <c r="F31" s="29">
        <f>IF(ISERROR(('E4-FinPos'!K10+'E4-FinPos'!K12+'E4-FinPos'!K17)/SE2!F43),0,(('E4-FinPos'!K10+'E4-FinPos'!K12+'E4-FinPos'!K17)/SE2!F43))</f>
        <v>0</v>
      </c>
      <c r="G31" s="87">
        <f>IF(ISERROR(('E4-FinPos'!L10+'E4-FinPos'!L12+'E4-FinPos'!L17)/SE2!G43),0,(('E4-FinPos'!L10+'E4-FinPos'!L12+'E4-FinPos'!L17)/SE2!G43))</f>
        <v>0</v>
      </c>
    </row>
    <row r="32" spans="1:7" ht="25.5">
      <c r="A32" s="125" t="s">
        <v>183</v>
      </c>
      <c r="B32" s="102" t="s">
        <v>16</v>
      </c>
      <c r="C32" s="163"/>
      <c r="D32" s="69">
        <f>IF(ISERROR('E5-CFlow'!C41/SE2!D44),0,('E5-CFlow'!C41/SE2!D44))</f>
        <v>0</v>
      </c>
      <c r="E32" s="69">
        <f>IF(ISERROR('E5-CFlow'!J41/SE2!E44),0,('E5-CFlow'!J41/SE2!E44))</f>
        <v>0</v>
      </c>
      <c r="F32" s="69">
        <f>IF(ISERROR('E5-CFlow'!K41/SE2!F44),0,('E5-CFlow'!K41/SE2!F44))</f>
        <v>0</v>
      </c>
      <c r="G32" s="105">
        <f>IF(ISERROR('E5-CFlow'!L41/SE2!G44),0,('E5-CFlow'!L41/SE2!G44))</f>
        <v>0</v>
      </c>
    </row>
    <row r="33" spans="1:4" ht="12.75" customHeight="1">
      <c r="A33" s="38" t="s">
        <v>176</v>
      </c>
      <c r="B33" s="47"/>
      <c r="C33" s="47"/>
      <c r="D33" s="47"/>
    </row>
    <row r="34" spans="1:4" ht="12.75" customHeight="1">
      <c r="A34" s="54" t="s">
        <v>286</v>
      </c>
      <c r="B34" s="47"/>
      <c r="C34" s="47"/>
      <c r="D34" s="47"/>
    </row>
    <row r="35" spans="1:4" ht="12.75" customHeight="1">
      <c r="A35" s="54" t="s">
        <v>287</v>
      </c>
      <c r="B35" s="47"/>
      <c r="C35" s="47"/>
      <c r="D35" s="47"/>
    </row>
    <row r="36" spans="1:4" ht="12.75" customHeight="1">
      <c r="A36" s="47"/>
      <c r="B36" s="47"/>
      <c r="C36" s="47"/>
      <c r="D36" s="47"/>
    </row>
    <row r="37" spans="1:4" ht="12.75" customHeight="1">
      <c r="A37" s="75" t="s">
        <v>526</v>
      </c>
      <c r="B37" s="47"/>
      <c r="C37" s="47"/>
      <c r="D37" s="58"/>
    </row>
    <row r="38" spans="1:7" ht="12.75" customHeight="1">
      <c r="A38" s="47" t="s">
        <v>527</v>
      </c>
      <c r="B38" s="47"/>
      <c r="C38" s="47"/>
      <c r="D38" s="262"/>
      <c r="E38" s="263"/>
      <c r="F38" s="263"/>
      <c r="G38" s="264"/>
    </row>
    <row r="39" spans="1:7" ht="12.75" customHeight="1">
      <c r="A39" s="47" t="s">
        <v>528</v>
      </c>
      <c r="B39" s="47"/>
      <c r="C39" s="47"/>
      <c r="D39" s="214"/>
      <c r="E39" s="215"/>
      <c r="F39" s="353">
        <f>'E5-CFlow'!C8</f>
        <v>0</v>
      </c>
      <c r="G39" s="354">
        <f>'E5-CFlow'!K8</f>
        <v>0</v>
      </c>
    </row>
    <row r="40" spans="1:7" ht="12.75" customHeight="1">
      <c r="A40" s="47" t="s">
        <v>529</v>
      </c>
      <c r="B40" s="47"/>
      <c r="C40" s="47"/>
      <c r="D40" s="214"/>
      <c r="E40" s="215"/>
      <c r="F40" s="261"/>
      <c r="G40" s="265"/>
    </row>
    <row r="41" spans="1:7" ht="12.75" customHeight="1">
      <c r="A41" s="47" t="s">
        <v>530</v>
      </c>
      <c r="B41" s="47"/>
      <c r="C41" s="47"/>
      <c r="D41" s="214"/>
      <c r="E41" s="215"/>
      <c r="F41" s="215"/>
      <c r="G41" s="216"/>
    </row>
    <row r="42" spans="1:7" ht="12.75" customHeight="1">
      <c r="A42" s="47" t="s">
        <v>534</v>
      </c>
      <c r="B42" s="47"/>
      <c r="C42" s="47"/>
      <c r="D42" s="214"/>
      <c r="E42" s="215"/>
      <c r="F42" s="215"/>
      <c r="G42" s="216"/>
    </row>
    <row r="43" spans="1:7" ht="12.75" customHeight="1">
      <c r="A43" s="47" t="s">
        <v>535</v>
      </c>
      <c r="B43" s="47"/>
      <c r="C43" s="47"/>
      <c r="D43" s="214"/>
      <c r="E43" s="215"/>
      <c r="F43" s="215"/>
      <c r="G43" s="216"/>
    </row>
    <row r="44" spans="1:7" ht="12.75" customHeight="1">
      <c r="A44" s="47" t="s">
        <v>536</v>
      </c>
      <c r="B44" s="47"/>
      <c r="C44" s="47"/>
      <c r="D44" s="234"/>
      <c r="E44" s="235"/>
      <c r="F44" s="235"/>
      <c r="G44" s="238"/>
    </row>
    <row r="45" spans="1:4" ht="12.75" customHeight="1">
      <c r="A45" s="47"/>
      <c r="B45" s="47"/>
      <c r="C45" s="47"/>
      <c r="D45" s="47"/>
    </row>
    <row r="46" spans="1:4" ht="12.75" customHeight="1">
      <c r="A46" s="47"/>
      <c r="B46" s="47"/>
      <c r="C46" s="47"/>
      <c r="D46" s="72"/>
    </row>
    <row r="47" spans="1:4" ht="12.75" customHeight="1">
      <c r="A47" s="47"/>
      <c r="B47" s="47"/>
      <c r="C47" s="47"/>
      <c r="D47" s="72"/>
    </row>
    <row r="48" spans="1:4" ht="12.75" customHeight="1">
      <c r="A48" s="47"/>
      <c r="B48" s="47"/>
      <c r="C48" s="47"/>
      <c r="D48" s="47"/>
    </row>
    <row r="49" spans="1:4" ht="12.75" customHeight="1">
      <c r="A49" s="47"/>
      <c r="B49" s="47"/>
      <c r="C49" s="47"/>
      <c r="D49" s="47"/>
    </row>
    <row r="50" spans="1:4" ht="12.75" customHeight="1">
      <c r="A50" s="47"/>
      <c r="B50" s="47"/>
      <c r="C50" s="47"/>
      <c r="D50" s="47"/>
    </row>
    <row r="51" spans="1:4" ht="12.75" customHeight="1">
      <c r="A51" s="47"/>
      <c r="B51" s="47"/>
      <c r="C51" s="47"/>
      <c r="D51" s="47"/>
    </row>
    <row r="52" spans="1:4" ht="12.75" customHeight="1">
      <c r="A52" s="47"/>
      <c r="B52" s="47"/>
      <c r="C52" s="47"/>
      <c r="D52" s="47"/>
    </row>
    <row r="53" spans="1:4" ht="12.75" customHeight="1">
      <c r="A53" s="47"/>
      <c r="B53" s="47"/>
      <c r="C53" s="47"/>
      <c r="D53" s="47"/>
    </row>
    <row r="54" spans="1:4" ht="12.75" customHeight="1">
      <c r="A54" s="47"/>
      <c r="B54" s="47"/>
      <c r="C54" s="47"/>
      <c r="D54" s="47"/>
    </row>
    <row r="55" spans="1:4" ht="12.75" customHeight="1">
      <c r="A55" s="47"/>
      <c r="B55" s="47"/>
      <c r="C55" s="47"/>
      <c r="D55" s="47"/>
    </row>
    <row r="56" spans="1:4" ht="12.75" customHeight="1">
      <c r="A56" s="47"/>
      <c r="B56" s="47"/>
      <c r="C56" s="47"/>
      <c r="D56" s="47"/>
    </row>
    <row r="57" spans="1:4" ht="12.75" customHeight="1">
      <c r="A57" s="47"/>
      <c r="B57" s="47"/>
      <c r="C57" s="47"/>
      <c r="D57" s="47"/>
    </row>
    <row r="58" spans="1:4" ht="12.75" customHeight="1">
      <c r="A58" s="47"/>
      <c r="B58" s="47"/>
      <c r="C58" s="47"/>
      <c r="D58" s="47"/>
    </row>
    <row r="59" spans="1:4" ht="12.75" customHeight="1">
      <c r="A59" s="47"/>
      <c r="B59" s="47"/>
      <c r="C59" s="47"/>
      <c r="D59" s="47"/>
    </row>
    <row r="60" spans="1:4" ht="12.75" customHeight="1">
      <c r="A60" s="47"/>
      <c r="B60" s="47"/>
      <c r="C60" s="47"/>
      <c r="D60" s="47"/>
    </row>
    <row r="61" spans="1:4" ht="12.75" customHeight="1">
      <c r="A61" s="47"/>
      <c r="B61" s="47"/>
      <c r="C61" s="47"/>
      <c r="D61" s="47"/>
    </row>
    <row r="62" spans="1:4" ht="12.75" customHeight="1">
      <c r="A62" s="47"/>
      <c r="B62" s="47"/>
      <c r="C62" s="47"/>
      <c r="D62" s="47"/>
    </row>
    <row r="63" spans="1:4" ht="12.75" customHeight="1">
      <c r="A63" s="47"/>
      <c r="B63" s="47"/>
      <c r="C63" s="47"/>
      <c r="D63" s="47"/>
    </row>
    <row r="64" spans="1:4" ht="12.75" customHeight="1">
      <c r="A64" s="47"/>
      <c r="B64" s="47"/>
      <c r="C64" s="47"/>
      <c r="D64" s="47"/>
    </row>
    <row r="65" spans="1:4" ht="12.75" customHeight="1">
      <c r="A65" s="47"/>
      <c r="B65" s="47"/>
      <c r="C65" s="47"/>
      <c r="D65" s="47"/>
    </row>
    <row r="66" spans="1:4" ht="12.75" customHeight="1">
      <c r="A66" s="47"/>
      <c r="B66" s="47"/>
      <c r="C66" s="47"/>
      <c r="D66" s="47"/>
    </row>
    <row r="67" spans="1:4" ht="12.75" customHeight="1">
      <c r="A67" s="47"/>
      <c r="B67" s="47"/>
      <c r="C67" s="47"/>
      <c r="D67" s="47"/>
    </row>
    <row r="68" spans="1:4" ht="12.75" customHeight="1">
      <c r="A68" s="47"/>
      <c r="B68" s="47"/>
      <c r="C68" s="47"/>
      <c r="D68" s="47"/>
    </row>
    <row r="69" spans="1:4" ht="12.75" customHeight="1">
      <c r="A69" s="47"/>
      <c r="B69" s="47"/>
      <c r="C69" s="47"/>
      <c r="D69" s="47"/>
    </row>
    <row r="70" spans="1:4" ht="12.75" customHeight="1">
      <c r="A70" s="47"/>
      <c r="B70" s="47"/>
      <c r="C70" s="47"/>
      <c r="D70" s="47"/>
    </row>
    <row r="71" spans="1:4" ht="12.75" customHeight="1">
      <c r="A71" s="47"/>
      <c r="B71" s="47"/>
      <c r="C71" s="47"/>
      <c r="D71" s="47"/>
    </row>
    <row r="72" spans="1:4" ht="12.75" customHeight="1">
      <c r="A72" s="47"/>
      <c r="B72" s="47"/>
      <c r="C72" s="47"/>
      <c r="D72" s="47"/>
    </row>
    <row r="73" spans="1:4" ht="12.75" customHeight="1">
      <c r="A73" s="47"/>
      <c r="B73" s="47"/>
      <c r="C73" s="47"/>
      <c r="D73" s="47"/>
    </row>
    <row r="74" spans="1:4" ht="12.75" customHeight="1">
      <c r="A74" s="47"/>
      <c r="B74" s="47"/>
      <c r="C74" s="47"/>
      <c r="D74" s="47"/>
    </row>
    <row r="75" spans="1:4" ht="12.75" customHeight="1">
      <c r="A75" s="47"/>
      <c r="B75" s="47"/>
      <c r="C75" s="47"/>
      <c r="D75" s="47"/>
    </row>
    <row r="76" spans="1:4" ht="12.75" customHeight="1">
      <c r="A76" s="47"/>
      <c r="B76" s="47"/>
      <c r="C76" s="47"/>
      <c r="D76" s="47"/>
    </row>
    <row r="77" spans="1:4" ht="12.75" customHeight="1">
      <c r="A77" s="47"/>
      <c r="B77" s="47"/>
      <c r="C77" s="47"/>
      <c r="D77" s="47"/>
    </row>
    <row r="78" spans="1:4" ht="12.75" customHeight="1">
      <c r="A78" s="47"/>
      <c r="B78" s="47"/>
      <c r="C78" s="47"/>
      <c r="D78" s="47"/>
    </row>
    <row r="79" spans="1:4" ht="12.75" customHeight="1">
      <c r="A79" s="47"/>
      <c r="B79" s="47"/>
      <c r="C79" s="47"/>
      <c r="D79" s="47"/>
    </row>
    <row r="80" spans="1:4" ht="12.75" customHeight="1">
      <c r="A80" s="47"/>
      <c r="B80" s="47"/>
      <c r="C80" s="47"/>
      <c r="D80" s="47"/>
    </row>
    <row r="81" spans="1:4" ht="12.75" customHeight="1">
      <c r="A81" s="47"/>
      <c r="B81" s="47"/>
      <c r="C81" s="47"/>
      <c r="D81" s="47"/>
    </row>
    <row r="82" spans="1:4" ht="12.75" customHeight="1">
      <c r="A82" s="47"/>
      <c r="B82" s="47"/>
      <c r="C82" s="47"/>
      <c r="D82" s="47"/>
    </row>
    <row r="83" spans="1:4" ht="12.75" customHeight="1">
      <c r="A83" s="47"/>
      <c r="B83" s="47"/>
      <c r="C83" s="47"/>
      <c r="D83" s="47"/>
    </row>
    <row r="84" spans="1:4" ht="12.75" customHeight="1">
      <c r="A84" s="47"/>
      <c r="B84" s="47"/>
      <c r="C84" s="47"/>
      <c r="D84" s="47"/>
    </row>
    <row r="85" spans="1:4" ht="12.75" customHeight="1">
      <c r="A85" s="47"/>
      <c r="B85" s="47"/>
      <c r="C85" s="47"/>
      <c r="D85" s="47"/>
    </row>
    <row r="86" spans="1:4" ht="12.75" customHeight="1">
      <c r="A86" s="47"/>
      <c r="B86" s="47"/>
      <c r="C86" s="47"/>
      <c r="D86" s="47"/>
    </row>
    <row r="87" spans="1:4" ht="12.75" customHeight="1">
      <c r="A87" s="47"/>
      <c r="B87" s="47"/>
      <c r="C87" s="47"/>
      <c r="D87" s="47"/>
    </row>
    <row r="88" spans="1:4" ht="12.75" customHeight="1">
      <c r="A88" s="47"/>
      <c r="B88" s="47"/>
      <c r="C88" s="47"/>
      <c r="D88" s="47"/>
    </row>
    <row r="89" spans="1:4" ht="12.75" customHeight="1">
      <c r="A89" s="47"/>
      <c r="B89" s="47"/>
      <c r="C89" s="47"/>
      <c r="D89" s="47"/>
    </row>
    <row r="90" spans="1:4" ht="12.75" customHeight="1">
      <c r="A90" s="47"/>
      <c r="B90" s="47"/>
      <c r="C90" s="47"/>
      <c r="D90" s="47"/>
    </row>
    <row r="91" spans="1:4" ht="12.75" customHeight="1">
      <c r="A91" s="47"/>
      <c r="B91" s="47"/>
      <c r="C91" s="47"/>
      <c r="D91" s="47"/>
    </row>
    <row r="92" spans="1:4" ht="12.75" customHeight="1">
      <c r="A92" s="47"/>
      <c r="B92" s="47"/>
      <c r="C92" s="47"/>
      <c r="D92" s="47"/>
    </row>
    <row r="93" spans="1:4" ht="12.75" customHeight="1">
      <c r="A93" s="47"/>
      <c r="B93" s="47"/>
      <c r="C93" s="47"/>
      <c r="D93" s="47"/>
    </row>
    <row r="94" spans="1:4" ht="12.75" customHeight="1">
      <c r="A94" s="47"/>
      <c r="B94" s="47"/>
      <c r="C94" s="47"/>
      <c r="D94" s="47"/>
    </row>
    <row r="95" spans="1:4" ht="12.75" customHeight="1">
      <c r="A95" s="47"/>
      <c r="B95" s="47"/>
      <c r="C95" s="47"/>
      <c r="D95" s="47"/>
    </row>
    <row r="96" spans="1:4" ht="12.75" customHeight="1">
      <c r="A96" s="47"/>
      <c r="B96" s="47"/>
      <c r="C96" s="47"/>
      <c r="D96" s="47"/>
    </row>
    <row r="97" spans="1:4" ht="12.75" customHeight="1">
      <c r="A97" s="47"/>
      <c r="B97" s="47"/>
      <c r="C97" s="47"/>
      <c r="D97" s="47"/>
    </row>
    <row r="98" spans="1:4" ht="12.75" customHeight="1">
      <c r="A98" s="47"/>
      <c r="B98" s="47"/>
      <c r="C98" s="47"/>
      <c r="D98" s="47"/>
    </row>
    <row r="99" spans="1:4" ht="12.75" customHeight="1">
      <c r="A99" s="47"/>
      <c r="B99" s="47"/>
      <c r="C99" s="47"/>
      <c r="D99" s="47"/>
    </row>
    <row r="100" spans="1:4" ht="12.75" customHeight="1">
      <c r="A100" s="47"/>
      <c r="B100" s="47"/>
      <c r="C100" s="47"/>
      <c r="D100" s="47"/>
    </row>
    <row r="101" spans="1:4" ht="12.75" customHeight="1">
      <c r="A101" s="47"/>
      <c r="B101" s="47"/>
      <c r="C101" s="47"/>
      <c r="D101" s="47"/>
    </row>
  </sheetData>
  <sheetProtection/>
  <mergeCells count="4">
    <mergeCell ref="A2:A3"/>
    <mergeCell ref="B2:B3"/>
    <mergeCell ref="C2:C3"/>
    <mergeCell ref="D2:E2"/>
  </mergeCells>
  <printOptions horizontalCentered="1"/>
  <pageMargins left="0.35433070866141736" right="0.15748031496062992" top="0.7874015748031497" bottom="0.5905511811023623" header="0.5118110236220472" footer="0.3937007874015748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2">
    <tabColor rgb="FFC4FCDF"/>
    <pageSetUpPr fitToPage="1"/>
  </sheetPr>
  <dimension ref="A1:P28"/>
  <sheetViews>
    <sheetView showGridLines="0" zoomScalePageLayoutView="0" workbookViewId="0" topLeftCell="A1">
      <pane xSplit="2" ySplit="4" topLeftCell="C5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G9" sqref="G9"/>
    </sheetView>
  </sheetViews>
  <sheetFormatPr defaultColWidth="9.140625" defaultRowHeight="12.75"/>
  <cols>
    <col min="1" max="1" width="34.140625" style="20" customWidth="1"/>
    <col min="2" max="2" width="3.140625" style="48" customWidth="1"/>
    <col min="3" max="5" width="10.7109375" style="20" customWidth="1"/>
    <col min="6" max="10" width="8.7109375" style="20" customWidth="1"/>
    <col min="11" max="11" width="9.8515625" style="20" customWidth="1"/>
    <col min="12" max="12" width="9.8515625" style="20" bestFit="1" customWidth="1"/>
    <col min="13" max="14" width="9.8515625" style="20" customWidth="1"/>
    <col min="15" max="15" width="9.57421875" style="20" customWidth="1"/>
    <col min="16" max="16" width="9.8515625" style="20" customWidth="1"/>
    <col min="17" max="19" width="9.57421875" style="20" customWidth="1"/>
    <col min="20" max="20" width="9.8515625" style="20" customWidth="1"/>
    <col min="21" max="23" width="9.57421875" style="20" customWidth="1"/>
    <col min="24" max="25" width="9.8515625" style="20" customWidth="1"/>
    <col min="26" max="16384" width="9.140625" style="20" customWidth="1"/>
  </cols>
  <sheetData>
    <row r="1" ht="13.5">
      <c r="A1" s="91" t="str">
        <f>MEAB7&amp;" - "&amp;Date</f>
        <v> - Supporting Table SE3   Adjustments Budget  - investment Portfolio - 28/02/2010</v>
      </c>
    </row>
    <row r="2" spans="1:10" ht="12.75">
      <c r="A2" s="446" t="s">
        <v>370</v>
      </c>
      <c r="B2" s="432" t="str">
        <f>head27</f>
        <v>Ref</v>
      </c>
      <c r="C2" s="431" t="str">
        <f>Head9</f>
        <v>Budget Year 2010/11</v>
      </c>
      <c r="D2" s="428"/>
      <c r="E2" s="428"/>
      <c r="F2" s="428"/>
      <c r="G2" s="428"/>
      <c r="H2" s="428"/>
      <c r="I2" s="428"/>
      <c r="J2" s="451"/>
    </row>
    <row r="3" spans="1:10" ht="25.5">
      <c r="A3" s="435"/>
      <c r="B3" s="433"/>
      <c r="C3" s="156" t="s">
        <v>309</v>
      </c>
      <c r="D3" s="447" t="s">
        <v>310</v>
      </c>
      <c r="E3" s="449" t="s">
        <v>142</v>
      </c>
      <c r="F3" s="442" t="s">
        <v>83</v>
      </c>
      <c r="G3" s="444" t="s">
        <v>311</v>
      </c>
      <c r="H3" s="211" t="s">
        <v>354</v>
      </c>
      <c r="I3" s="212"/>
      <c r="J3" s="213"/>
    </row>
    <row r="4" spans="1:10" ht="12.75">
      <c r="A4" s="144" t="s">
        <v>199</v>
      </c>
      <c r="B4" s="118"/>
      <c r="C4" s="156" t="s">
        <v>313</v>
      </c>
      <c r="D4" s="448"/>
      <c r="E4" s="450"/>
      <c r="F4" s="443"/>
      <c r="G4" s="445"/>
      <c r="H4" s="157" t="s">
        <v>355</v>
      </c>
      <c r="I4" s="149" t="s">
        <v>288</v>
      </c>
      <c r="J4" s="151" t="s">
        <v>356</v>
      </c>
    </row>
    <row r="5" spans="1:10" ht="12.75" customHeight="1">
      <c r="A5" s="221"/>
      <c r="B5" s="259"/>
      <c r="C5" s="241"/>
      <c r="D5" s="215"/>
      <c r="E5" s="242"/>
      <c r="F5" s="214"/>
      <c r="G5" s="216"/>
      <c r="H5" s="241"/>
      <c r="I5" s="215"/>
      <c r="J5" s="216"/>
    </row>
    <row r="6" spans="1:10" ht="12.75" customHeight="1">
      <c r="A6" s="221"/>
      <c r="B6" s="259"/>
      <c r="C6" s="241"/>
      <c r="D6" s="215"/>
      <c r="E6" s="242"/>
      <c r="F6" s="214"/>
      <c r="G6" s="216"/>
      <c r="H6" s="241"/>
      <c r="I6" s="215"/>
      <c r="J6" s="216"/>
    </row>
    <row r="7" spans="1:10" ht="12.75" customHeight="1">
      <c r="A7" s="221"/>
      <c r="B7" s="259"/>
      <c r="C7" s="241"/>
      <c r="D7" s="215"/>
      <c r="E7" s="242"/>
      <c r="F7" s="214"/>
      <c r="G7" s="216"/>
      <c r="H7" s="241"/>
      <c r="I7" s="215"/>
      <c r="J7" s="216"/>
    </row>
    <row r="8" spans="1:10" ht="12.75" customHeight="1">
      <c r="A8" s="221"/>
      <c r="B8" s="259"/>
      <c r="C8" s="241"/>
      <c r="D8" s="215"/>
      <c r="E8" s="242"/>
      <c r="F8" s="214"/>
      <c r="G8" s="216"/>
      <c r="H8" s="241"/>
      <c r="I8" s="215"/>
      <c r="J8" s="216"/>
    </row>
    <row r="9" spans="1:10" ht="12.75" customHeight="1">
      <c r="A9" s="221"/>
      <c r="B9" s="259"/>
      <c r="C9" s="241"/>
      <c r="D9" s="215"/>
      <c r="E9" s="242"/>
      <c r="F9" s="214"/>
      <c r="G9" s="216"/>
      <c r="H9" s="241"/>
      <c r="I9" s="215"/>
      <c r="J9" s="216"/>
    </row>
    <row r="10" spans="1:10" ht="12.75" customHeight="1">
      <c r="A10" s="221"/>
      <c r="B10" s="259"/>
      <c r="C10" s="241"/>
      <c r="D10" s="215"/>
      <c r="E10" s="242"/>
      <c r="F10" s="214"/>
      <c r="G10" s="216"/>
      <c r="H10" s="241"/>
      <c r="I10" s="215"/>
      <c r="J10" s="216"/>
    </row>
    <row r="11" spans="1:10" ht="12.75" customHeight="1">
      <c r="A11" s="221"/>
      <c r="B11" s="259"/>
      <c r="C11" s="241"/>
      <c r="D11" s="215"/>
      <c r="E11" s="242"/>
      <c r="F11" s="214"/>
      <c r="G11" s="216"/>
      <c r="H11" s="241"/>
      <c r="I11" s="215"/>
      <c r="J11" s="216"/>
    </row>
    <row r="12" spans="1:10" ht="12.75" customHeight="1">
      <c r="A12" s="221"/>
      <c r="B12" s="259"/>
      <c r="C12" s="241"/>
      <c r="D12" s="215"/>
      <c r="E12" s="242"/>
      <c r="F12" s="214"/>
      <c r="G12" s="216"/>
      <c r="H12" s="241"/>
      <c r="I12" s="215"/>
      <c r="J12" s="216"/>
    </row>
    <row r="13" spans="1:10" ht="12.75" customHeight="1">
      <c r="A13" s="221"/>
      <c r="B13" s="259"/>
      <c r="C13" s="241"/>
      <c r="D13" s="215"/>
      <c r="E13" s="242"/>
      <c r="F13" s="214"/>
      <c r="G13" s="216"/>
      <c r="H13" s="241"/>
      <c r="I13" s="215"/>
      <c r="J13" s="216"/>
    </row>
    <row r="14" spans="1:10" ht="12.75" customHeight="1">
      <c r="A14" s="221"/>
      <c r="B14" s="259"/>
      <c r="C14" s="241"/>
      <c r="D14" s="215"/>
      <c r="E14" s="242"/>
      <c r="F14" s="214"/>
      <c r="G14" s="216"/>
      <c r="H14" s="241"/>
      <c r="I14" s="215"/>
      <c r="J14" s="216"/>
    </row>
    <row r="15" spans="1:10" ht="12.75" customHeight="1">
      <c r="A15" s="221"/>
      <c r="B15" s="259"/>
      <c r="C15" s="241"/>
      <c r="D15" s="215"/>
      <c r="E15" s="242"/>
      <c r="F15" s="214"/>
      <c r="G15" s="216"/>
      <c r="H15" s="241"/>
      <c r="I15" s="215"/>
      <c r="J15" s="216"/>
    </row>
    <row r="16" spans="1:10" ht="12.75" customHeight="1">
      <c r="A16" s="221"/>
      <c r="B16" s="259"/>
      <c r="C16" s="241"/>
      <c r="D16" s="215"/>
      <c r="E16" s="242"/>
      <c r="F16" s="214"/>
      <c r="G16" s="216"/>
      <c r="H16" s="241"/>
      <c r="I16" s="215"/>
      <c r="J16" s="216"/>
    </row>
    <row r="17" spans="1:10" ht="12.75" customHeight="1">
      <c r="A17" s="221"/>
      <c r="B17" s="259"/>
      <c r="C17" s="241"/>
      <c r="D17" s="215"/>
      <c r="E17" s="242"/>
      <c r="F17" s="214"/>
      <c r="G17" s="216"/>
      <c r="H17" s="241"/>
      <c r="I17" s="215"/>
      <c r="J17" s="216"/>
    </row>
    <row r="18" spans="1:10" ht="12.75" customHeight="1">
      <c r="A18" s="221"/>
      <c r="B18" s="259"/>
      <c r="C18" s="241"/>
      <c r="D18" s="215"/>
      <c r="E18" s="242"/>
      <c r="F18" s="214"/>
      <c r="G18" s="216"/>
      <c r="H18" s="241"/>
      <c r="I18" s="215"/>
      <c r="J18" s="216"/>
    </row>
    <row r="19" spans="1:10" ht="12.75" customHeight="1">
      <c r="A19" s="221"/>
      <c r="B19" s="259"/>
      <c r="C19" s="241"/>
      <c r="D19" s="215"/>
      <c r="E19" s="242"/>
      <c r="F19" s="214"/>
      <c r="G19" s="216"/>
      <c r="H19" s="241"/>
      <c r="I19" s="215"/>
      <c r="J19" s="216"/>
    </row>
    <row r="20" spans="1:10" ht="12.75" customHeight="1">
      <c r="A20" s="221"/>
      <c r="B20" s="259"/>
      <c r="C20" s="241"/>
      <c r="D20" s="215"/>
      <c r="E20" s="242"/>
      <c r="F20" s="214"/>
      <c r="G20" s="216"/>
      <c r="H20" s="241"/>
      <c r="I20" s="215"/>
      <c r="J20" s="216"/>
    </row>
    <row r="21" spans="1:10" ht="12.75" customHeight="1">
      <c r="A21" s="221"/>
      <c r="B21" s="259"/>
      <c r="C21" s="241"/>
      <c r="D21" s="215"/>
      <c r="E21" s="242"/>
      <c r="F21" s="214"/>
      <c r="G21" s="216"/>
      <c r="H21" s="241"/>
      <c r="I21" s="215"/>
      <c r="J21" s="216"/>
    </row>
    <row r="22" spans="1:10" ht="12.75" customHeight="1">
      <c r="A22" s="221"/>
      <c r="B22" s="259"/>
      <c r="C22" s="241"/>
      <c r="D22" s="215"/>
      <c r="E22" s="242"/>
      <c r="F22" s="214"/>
      <c r="G22" s="216"/>
      <c r="H22" s="241"/>
      <c r="I22" s="215"/>
      <c r="J22" s="216"/>
    </row>
    <row r="23" spans="1:10" ht="12.75" customHeight="1">
      <c r="A23" s="221"/>
      <c r="B23" s="259"/>
      <c r="C23" s="241"/>
      <c r="D23" s="215"/>
      <c r="E23" s="242"/>
      <c r="F23" s="214"/>
      <c r="G23" s="216"/>
      <c r="H23" s="241"/>
      <c r="I23" s="215"/>
      <c r="J23" s="216"/>
    </row>
    <row r="24" spans="1:10" ht="12.75" customHeight="1">
      <c r="A24" s="35" t="s">
        <v>365</v>
      </c>
      <c r="B24" s="116">
        <v>2</v>
      </c>
      <c r="C24" s="397"/>
      <c r="D24" s="398"/>
      <c r="E24" s="399"/>
      <c r="F24" s="37">
        <f>SUM(F5:F19)</f>
        <v>0</v>
      </c>
      <c r="G24" s="396"/>
      <c r="H24" s="124">
        <f>SUM(H5:H19)</f>
        <v>0</v>
      </c>
      <c r="I24" s="36">
        <f>SUM(I5:I19)</f>
        <v>0</v>
      </c>
      <c r="J24" s="115">
        <f>SUM(J5:J19)</f>
        <v>0</v>
      </c>
    </row>
    <row r="25" spans="1:16" ht="12.75" customHeight="1">
      <c r="A25" s="38" t="str">
        <f>head27a</f>
        <v>References</v>
      </c>
      <c r="B25" s="39"/>
      <c r="C25" s="58"/>
      <c r="D25" s="58"/>
      <c r="E25" s="58"/>
      <c r="F25" s="58"/>
      <c r="G25" s="58"/>
      <c r="H25" s="58"/>
      <c r="I25" s="58"/>
      <c r="J25" s="58"/>
      <c r="N25" s="47"/>
      <c r="O25" s="47"/>
      <c r="P25" s="47"/>
    </row>
    <row r="26" spans="1:16" ht="12.75" customHeight="1">
      <c r="A26" s="54" t="s">
        <v>366</v>
      </c>
      <c r="B26" s="39"/>
      <c r="C26" s="58"/>
      <c r="D26" s="58"/>
      <c r="E26" s="58"/>
      <c r="F26" s="58"/>
      <c r="G26" s="58"/>
      <c r="H26" s="58"/>
      <c r="I26" s="58"/>
      <c r="J26" s="58"/>
      <c r="N26" s="47"/>
      <c r="O26" s="47"/>
      <c r="P26" s="47"/>
    </row>
    <row r="27" spans="1:10" ht="11.25" customHeight="1">
      <c r="A27" s="83"/>
      <c r="B27" s="39"/>
      <c r="C27" s="43"/>
      <c r="D27" s="42"/>
      <c r="E27" s="43"/>
      <c r="F27" s="43"/>
      <c r="G27" s="43"/>
      <c r="H27" s="43"/>
      <c r="I27" s="43"/>
      <c r="J27" s="43"/>
    </row>
    <row r="28" spans="1:10" ht="11.25" customHeight="1">
      <c r="A28" s="56"/>
      <c r="B28" s="39"/>
      <c r="C28" s="58"/>
      <c r="D28" s="58"/>
      <c r="E28" s="58"/>
      <c r="F28" s="58"/>
      <c r="G28" s="58"/>
      <c r="H28" s="58"/>
      <c r="I28" s="58"/>
      <c r="J28" s="58"/>
    </row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</sheetData>
  <sheetProtection/>
  <mergeCells count="7">
    <mergeCell ref="F3:F4"/>
    <mergeCell ref="G3:G4"/>
    <mergeCell ref="A2:A3"/>
    <mergeCell ref="B2:B3"/>
    <mergeCell ref="D3:D4"/>
    <mergeCell ref="E3:E4"/>
    <mergeCell ref="C2:J2"/>
  </mergeCells>
  <printOptions horizontalCentered="1"/>
  <pageMargins left="0.35" right="0.14" top="0.79" bottom="0.6" header="0.5118110236220472" footer="0.51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3">
    <tabColor rgb="FFC4FCDF"/>
    <pageSetUpPr fitToPage="1"/>
  </sheetPr>
  <dimension ref="A1:O137"/>
  <sheetViews>
    <sheetView showGridLines="0" zoomScalePageLayoutView="0" workbookViewId="0" topLeftCell="A1">
      <pane xSplit="2" ySplit="5" topLeftCell="C33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M49" sqref="M49"/>
    </sheetView>
  </sheetViews>
  <sheetFormatPr defaultColWidth="9.140625" defaultRowHeight="12.75"/>
  <cols>
    <col min="1" max="1" width="30.7109375" style="20" customWidth="1"/>
    <col min="2" max="2" width="3.140625" style="48" customWidth="1"/>
    <col min="3" max="12" width="8.7109375" style="20" customWidth="1"/>
    <col min="13" max="13" width="9.8515625" style="20" customWidth="1"/>
    <col min="14" max="14" width="9.57421875" style="20" customWidth="1"/>
    <col min="15" max="15" width="9.8515625" style="20" customWidth="1"/>
    <col min="16" max="18" width="9.57421875" style="20" customWidth="1"/>
    <col min="19" max="19" width="9.8515625" style="20" customWidth="1"/>
    <col min="20" max="22" width="9.57421875" style="20" customWidth="1"/>
    <col min="23" max="24" width="9.8515625" style="20" customWidth="1"/>
    <col min="25" max="16384" width="9.140625" style="20" customWidth="1"/>
  </cols>
  <sheetData>
    <row r="1" ht="13.5">
      <c r="A1" s="19" t="str">
        <f>MEAB8&amp;" - "&amp;Date</f>
        <v> - Supporting Table SE4   Adjustments Budget  - board member allowances and staff benefits - 28/02/2010</v>
      </c>
    </row>
    <row r="2" spans="1:12" ht="38.25">
      <c r="A2" s="452" t="s">
        <v>358</v>
      </c>
      <c r="B2" s="432" t="str">
        <f>head27</f>
        <v>Ref</v>
      </c>
      <c r="C2" s="431" t="str">
        <f>Head9</f>
        <v>Budget Year 2010/11</v>
      </c>
      <c r="D2" s="428"/>
      <c r="E2" s="428"/>
      <c r="F2" s="428"/>
      <c r="G2" s="428"/>
      <c r="H2" s="428"/>
      <c r="I2" s="428"/>
      <c r="J2" s="429"/>
      <c r="K2" s="21" t="str">
        <f>Head10</f>
        <v>Budget Year +1 2011/12</v>
      </c>
      <c r="L2" s="85" t="str">
        <f>Head11</f>
        <v>Budget Year +2 2012/13</v>
      </c>
    </row>
    <row r="3" spans="1:12" ht="25.5">
      <c r="A3" s="453"/>
      <c r="B3" s="433"/>
      <c r="C3" s="143" t="str">
        <f>Head6</f>
        <v>Original Budget</v>
      </c>
      <c r="D3" s="141" t="str">
        <f>Head54</f>
        <v>Prior Adjusted</v>
      </c>
      <c r="E3" s="141" t="str">
        <f>Head59</f>
        <v>Downward adjusts</v>
      </c>
      <c r="F3" s="141" t="str">
        <f>Head58</f>
        <v>Parent muni.</v>
      </c>
      <c r="G3" s="141" t="str">
        <f>Head53</f>
        <v>Unfore. Unavoid.</v>
      </c>
      <c r="H3" s="141" t="str">
        <f>Head50</f>
        <v>Other Adjusts.</v>
      </c>
      <c r="I3" s="155" t="str">
        <f>Head56</f>
        <v>Total Adjusts.</v>
      </c>
      <c r="J3" s="155" t="str">
        <f>Head7</f>
        <v>Adjusted Budget</v>
      </c>
      <c r="K3" s="108" t="str">
        <f>Head7</f>
        <v>Adjusted Budget</v>
      </c>
      <c r="L3" s="164" t="str">
        <f>Head7</f>
        <v>Adjusted Budget</v>
      </c>
    </row>
    <row r="4" spans="1:12" ht="12.75">
      <c r="A4" s="453"/>
      <c r="B4" s="433"/>
      <c r="C4" s="199"/>
      <c r="D4" s="200">
        <v>3</v>
      </c>
      <c r="E4" s="200">
        <v>4</v>
      </c>
      <c r="F4" s="200">
        <v>5</v>
      </c>
      <c r="G4" s="200">
        <v>6</v>
      </c>
      <c r="H4" s="200">
        <v>7</v>
      </c>
      <c r="I4" s="200">
        <v>8</v>
      </c>
      <c r="J4" s="200">
        <v>9</v>
      </c>
      <c r="K4" s="131"/>
      <c r="L4" s="132"/>
    </row>
    <row r="5" spans="1:12" ht="12.75">
      <c r="A5" s="22" t="s">
        <v>199</v>
      </c>
      <c r="B5" s="74"/>
      <c r="C5" s="201" t="s">
        <v>111</v>
      </c>
      <c r="D5" s="202" t="s">
        <v>325</v>
      </c>
      <c r="E5" s="202" t="s">
        <v>81</v>
      </c>
      <c r="F5" s="202" t="s">
        <v>37</v>
      </c>
      <c r="G5" s="204" t="s">
        <v>139</v>
      </c>
      <c r="H5" s="204" t="s">
        <v>12</v>
      </c>
      <c r="I5" s="204" t="s">
        <v>13</v>
      </c>
      <c r="J5" s="204" t="s">
        <v>14</v>
      </c>
      <c r="K5" s="134"/>
      <c r="L5" s="173"/>
    </row>
    <row r="6" spans="1:12" ht="12.75">
      <c r="A6" s="168" t="s">
        <v>203</v>
      </c>
      <c r="B6" s="94"/>
      <c r="C6" s="30"/>
      <c r="D6" s="29"/>
      <c r="E6" s="29"/>
      <c r="F6" s="29"/>
      <c r="G6" s="29"/>
      <c r="H6" s="29"/>
      <c r="I6" s="29"/>
      <c r="J6" s="29"/>
      <c r="K6" s="29"/>
      <c r="L6" s="86"/>
    </row>
    <row r="7" spans="1:12" ht="12.75" customHeight="1">
      <c r="A7" s="60" t="s">
        <v>448</v>
      </c>
      <c r="B7" s="94"/>
      <c r="C7" s="30"/>
      <c r="D7" s="29"/>
      <c r="E7" s="29"/>
      <c r="F7" s="29"/>
      <c r="G7" s="29"/>
      <c r="H7" s="29"/>
      <c r="I7" s="29"/>
      <c r="J7" s="29"/>
      <c r="K7" s="29"/>
      <c r="L7" s="87"/>
    </row>
    <row r="8" spans="1:12" ht="12.75" customHeight="1">
      <c r="A8" s="26" t="s">
        <v>449</v>
      </c>
      <c r="B8" s="94"/>
      <c r="C8" s="214"/>
      <c r="D8" s="215"/>
      <c r="E8" s="215"/>
      <c r="F8" s="215"/>
      <c r="G8" s="215"/>
      <c r="H8" s="215"/>
      <c r="I8" s="29">
        <f>SUM(E8:H8)</f>
        <v>0</v>
      </c>
      <c r="J8" s="29">
        <f>IF(D8=0,C8+I8,D8+I8)</f>
        <v>0</v>
      </c>
      <c r="K8" s="215"/>
      <c r="L8" s="216"/>
    </row>
    <row r="9" spans="1:12" ht="12.75" customHeight="1">
      <c r="A9" s="26" t="s">
        <v>450</v>
      </c>
      <c r="B9" s="94"/>
      <c r="C9" s="214"/>
      <c r="D9" s="215"/>
      <c r="E9" s="215"/>
      <c r="F9" s="215"/>
      <c r="G9" s="215"/>
      <c r="H9" s="215"/>
      <c r="I9" s="29">
        <f aca="true" t="shared" si="0" ref="I9:I16">SUM(E9:H9)</f>
        <v>0</v>
      </c>
      <c r="J9" s="29">
        <f aca="true" t="shared" si="1" ref="J9:J16">IF(D9=0,C9+I9,D9+I9)</f>
        <v>0</v>
      </c>
      <c r="K9" s="215"/>
      <c r="L9" s="216"/>
    </row>
    <row r="10" spans="1:12" ht="12.75" customHeight="1">
      <c r="A10" s="26" t="s">
        <v>451</v>
      </c>
      <c r="B10" s="94"/>
      <c r="C10" s="214"/>
      <c r="D10" s="215"/>
      <c r="E10" s="215"/>
      <c r="F10" s="215"/>
      <c r="G10" s="215"/>
      <c r="H10" s="215"/>
      <c r="I10" s="29">
        <f t="shared" si="0"/>
        <v>0</v>
      </c>
      <c r="J10" s="29">
        <f t="shared" si="1"/>
        <v>0</v>
      </c>
      <c r="K10" s="215"/>
      <c r="L10" s="216"/>
    </row>
    <row r="11" spans="1:12" ht="12.75" customHeight="1">
      <c r="A11" s="274" t="s">
        <v>552</v>
      </c>
      <c r="B11" s="94"/>
      <c r="C11" s="214"/>
      <c r="D11" s="215"/>
      <c r="E11" s="215"/>
      <c r="F11" s="215"/>
      <c r="G11" s="215"/>
      <c r="H11" s="215"/>
      <c r="I11" s="29">
        <f t="shared" si="0"/>
        <v>0</v>
      </c>
      <c r="J11" s="29">
        <f t="shared" si="1"/>
        <v>0</v>
      </c>
      <c r="K11" s="215"/>
      <c r="L11" s="216"/>
    </row>
    <row r="12" spans="1:12" ht="12.75" customHeight="1">
      <c r="A12" s="274" t="s">
        <v>554</v>
      </c>
      <c r="B12" s="94"/>
      <c r="C12" s="214"/>
      <c r="D12" s="215"/>
      <c r="E12" s="215"/>
      <c r="F12" s="215"/>
      <c r="G12" s="215"/>
      <c r="H12" s="215"/>
      <c r="I12" s="29">
        <f>SUM(E12:H12)</f>
        <v>0</v>
      </c>
      <c r="J12" s="29">
        <f>IF(D12=0,C12+I12,D12+I12)</f>
        <v>0</v>
      </c>
      <c r="K12" s="215"/>
      <c r="L12" s="216"/>
    </row>
    <row r="13" spans="1:12" ht="12.75" customHeight="1">
      <c r="A13" s="26" t="s">
        <v>452</v>
      </c>
      <c r="B13" s="94"/>
      <c r="C13" s="214"/>
      <c r="D13" s="215"/>
      <c r="E13" s="215"/>
      <c r="F13" s="215"/>
      <c r="G13" s="215"/>
      <c r="H13" s="215"/>
      <c r="I13" s="29">
        <f>SUM(E13:H13)</f>
        <v>0</v>
      </c>
      <c r="J13" s="29">
        <f>IF(D13=0,C13+I13,D13+I13)</f>
        <v>0</v>
      </c>
      <c r="K13" s="215"/>
      <c r="L13" s="216"/>
    </row>
    <row r="14" spans="1:12" ht="12.75" customHeight="1">
      <c r="A14" s="26" t="s">
        <v>553</v>
      </c>
      <c r="B14" s="94"/>
      <c r="C14" s="214"/>
      <c r="D14" s="215"/>
      <c r="E14" s="215"/>
      <c r="F14" s="215"/>
      <c r="G14" s="215"/>
      <c r="H14" s="215"/>
      <c r="I14" s="29">
        <f>SUM(E14:H14)</f>
        <v>0</v>
      </c>
      <c r="J14" s="29">
        <f>IF(D14=0,C14+I14,D14+I14)</f>
        <v>0</v>
      </c>
      <c r="K14" s="215"/>
      <c r="L14" s="216"/>
    </row>
    <row r="15" spans="1:12" ht="12.75" customHeight="1">
      <c r="A15" s="26" t="s">
        <v>453</v>
      </c>
      <c r="B15" s="94"/>
      <c r="C15" s="214"/>
      <c r="D15" s="215"/>
      <c r="E15" s="215"/>
      <c r="F15" s="215"/>
      <c r="G15" s="215"/>
      <c r="H15" s="215"/>
      <c r="I15" s="29">
        <f t="shared" si="0"/>
        <v>0</v>
      </c>
      <c r="J15" s="29">
        <f t="shared" si="1"/>
        <v>0</v>
      </c>
      <c r="K15" s="215"/>
      <c r="L15" s="216"/>
    </row>
    <row r="16" spans="1:12" ht="12.75" customHeight="1">
      <c r="A16" s="26" t="s">
        <v>454</v>
      </c>
      <c r="B16" s="94">
        <v>1</v>
      </c>
      <c r="C16" s="214"/>
      <c r="D16" s="215"/>
      <c r="E16" s="215"/>
      <c r="F16" s="215"/>
      <c r="G16" s="215"/>
      <c r="H16" s="215"/>
      <c r="I16" s="29">
        <f t="shared" si="0"/>
        <v>0</v>
      </c>
      <c r="J16" s="29">
        <f t="shared" si="1"/>
        <v>0</v>
      </c>
      <c r="K16" s="215"/>
      <c r="L16" s="216"/>
    </row>
    <row r="17" spans="1:12" ht="12.75" customHeight="1">
      <c r="A17" s="60" t="s">
        <v>455</v>
      </c>
      <c r="B17" s="94"/>
      <c r="C17" s="50">
        <f aca="true" t="shared" si="2" ref="C17:L17">SUM(C8:C16)</f>
        <v>0</v>
      </c>
      <c r="D17" s="49">
        <f t="shared" si="2"/>
        <v>0</v>
      </c>
      <c r="E17" s="49">
        <f t="shared" si="2"/>
        <v>0</v>
      </c>
      <c r="F17" s="49">
        <f t="shared" si="2"/>
        <v>0</v>
      </c>
      <c r="G17" s="49">
        <f t="shared" si="2"/>
        <v>0</v>
      </c>
      <c r="H17" s="49">
        <f t="shared" si="2"/>
        <v>0</v>
      </c>
      <c r="I17" s="49">
        <f t="shared" si="2"/>
        <v>0</v>
      </c>
      <c r="J17" s="49">
        <f t="shared" si="2"/>
        <v>0</v>
      </c>
      <c r="K17" s="49">
        <f t="shared" si="2"/>
        <v>0</v>
      </c>
      <c r="L17" s="88">
        <f t="shared" si="2"/>
        <v>0</v>
      </c>
    </row>
    <row r="18" spans="1:12" ht="12.75" customHeight="1">
      <c r="A18" s="60" t="s">
        <v>456</v>
      </c>
      <c r="B18" s="94"/>
      <c r="C18" s="415"/>
      <c r="D18" s="416"/>
      <c r="E18" s="416"/>
      <c r="F18" s="416"/>
      <c r="G18" s="416"/>
      <c r="H18" s="416"/>
      <c r="I18" s="416"/>
      <c r="J18" s="413">
        <f>IF(ISERROR((J17-C17)/C17),0,((J17-C17)/C17))</f>
        <v>0</v>
      </c>
      <c r="K18" s="413">
        <f>IF(ISERROR((K17-J17)/J17),0,((K17-J17)/J17))</f>
        <v>0</v>
      </c>
      <c r="L18" s="414">
        <f>IF(ISERROR((L17-K17)/K17),0,((L17-K17)/K17))</f>
        <v>0</v>
      </c>
    </row>
    <row r="19" spans="1:12" ht="4.5" customHeight="1">
      <c r="A19" s="27"/>
      <c r="B19" s="94"/>
      <c r="C19" s="30"/>
      <c r="D19" s="29"/>
      <c r="E19" s="29"/>
      <c r="F19" s="29"/>
      <c r="G19" s="29"/>
      <c r="H19" s="29"/>
      <c r="I19" s="29"/>
      <c r="J19" s="29"/>
      <c r="K19" s="29"/>
      <c r="L19" s="87"/>
    </row>
    <row r="20" spans="1:12" ht="12.75" customHeight="1">
      <c r="A20" s="60" t="s">
        <v>457</v>
      </c>
      <c r="B20" s="94">
        <v>2</v>
      </c>
      <c r="C20" s="30"/>
      <c r="D20" s="29"/>
      <c r="E20" s="29"/>
      <c r="F20" s="29"/>
      <c r="G20" s="29"/>
      <c r="H20" s="29"/>
      <c r="I20" s="29"/>
      <c r="J20" s="29"/>
      <c r="K20" s="29"/>
      <c r="L20" s="87"/>
    </row>
    <row r="21" spans="1:12" ht="12.75" customHeight="1">
      <c r="A21" s="26" t="s">
        <v>449</v>
      </c>
      <c r="B21" s="94"/>
      <c r="C21" s="214"/>
      <c r="D21" s="215"/>
      <c r="E21" s="215"/>
      <c r="F21" s="215"/>
      <c r="G21" s="215"/>
      <c r="H21" s="215"/>
      <c r="I21" s="29">
        <f aca="true" t="shared" si="3" ref="I21:I29">SUM(E21:H21)</f>
        <v>0</v>
      </c>
      <c r="J21" s="29">
        <f aca="true" t="shared" si="4" ref="J21:J29">IF(D21=0,C21+I21,D21+I21)</f>
        <v>0</v>
      </c>
      <c r="K21" s="215"/>
      <c r="L21" s="216"/>
    </row>
    <row r="22" spans="1:12" ht="12.75" customHeight="1">
      <c r="A22" s="26" t="s">
        <v>450</v>
      </c>
      <c r="B22" s="94"/>
      <c r="C22" s="214"/>
      <c r="D22" s="215"/>
      <c r="E22" s="215"/>
      <c r="F22" s="215"/>
      <c r="G22" s="215"/>
      <c r="H22" s="215"/>
      <c r="I22" s="29">
        <f t="shared" si="3"/>
        <v>0</v>
      </c>
      <c r="J22" s="29">
        <f t="shared" si="4"/>
        <v>0</v>
      </c>
      <c r="K22" s="215"/>
      <c r="L22" s="216"/>
    </row>
    <row r="23" spans="1:12" ht="12.75" customHeight="1">
      <c r="A23" s="26" t="s">
        <v>451</v>
      </c>
      <c r="B23" s="94"/>
      <c r="C23" s="214"/>
      <c r="D23" s="215"/>
      <c r="E23" s="215"/>
      <c r="F23" s="215"/>
      <c r="G23" s="215"/>
      <c r="H23" s="215"/>
      <c r="I23" s="29">
        <f t="shared" si="3"/>
        <v>0</v>
      </c>
      <c r="J23" s="29">
        <f t="shared" si="4"/>
        <v>0</v>
      </c>
      <c r="K23" s="215"/>
      <c r="L23" s="216"/>
    </row>
    <row r="24" spans="1:12" ht="12.75" customHeight="1">
      <c r="A24" s="274" t="s">
        <v>552</v>
      </c>
      <c r="B24" s="94"/>
      <c r="C24" s="214"/>
      <c r="D24" s="215"/>
      <c r="E24" s="215"/>
      <c r="F24" s="215"/>
      <c r="G24" s="215"/>
      <c r="H24" s="215"/>
      <c r="I24" s="29">
        <f t="shared" si="3"/>
        <v>0</v>
      </c>
      <c r="J24" s="29">
        <f t="shared" si="4"/>
        <v>0</v>
      </c>
      <c r="K24" s="215"/>
      <c r="L24" s="216"/>
    </row>
    <row r="25" spans="1:12" ht="12.75" customHeight="1">
      <c r="A25" s="274" t="s">
        <v>554</v>
      </c>
      <c r="B25" s="94"/>
      <c r="C25" s="214"/>
      <c r="D25" s="215"/>
      <c r="E25" s="215"/>
      <c r="F25" s="215"/>
      <c r="G25" s="215"/>
      <c r="H25" s="215"/>
      <c r="I25" s="29">
        <f>SUM(E25:H25)</f>
        <v>0</v>
      </c>
      <c r="J25" s="29">
        <f>IF(D25=0,C25+I25,D25+I25)</f>
        <v>0</v>
      </c>
      <c r="K25" s="215"/>
      <c r="L25" s="216"/>
    </row>
    <row r="26" spans="1:12" ht="12.75" customHeight="1">
      <c r="A26" s="26" t="s">
        <v>452</v>
      </c>
      <c r="B26" s="94"/>
      <c r="C26" s="214"/>
      <c r="D26" s="215"/>
      <c r="E26" s="215"/>
      <c r="F26" s="215"/>
      <c r="G26" s="215"/>
      <c r="H26" s="215"/>
      <c r="I26" s="29">
        <f t="shared" si="3"/>
        <v>0</v>
      </c>
      <c r="J26" s="29">
        <f t="shared" si="4"/>
        <v>0</v>
      </c>
      <c r="K26" s="215"/>
      <c r="L26" s="216"/>
    </row>
    <row r="27" spans="1:12" ht="12.75" customHeight="1">
      <c r="A27" s="26" t="s">
        <v>458</v>
      </c>
      <c r="B27" s="94"/>
      <c r="C27" s="214"/>
      <c r="D27" s="215"/>
      <c r="E27" s="215"/>
      <c r="F27" s="215"/>
      <c r="G27" s="215"/>
      <c r="H27" s="215"/>
      <c r="I27" s="29">
        <f t="shared" si="3"/>
        <v>0</v>
      </c>
      <c r="J27" s="29">
        <f t="shared" si="4"/>
        <v>0</v>
      </c>
      <c r="K27" s="215"/>
      <c r="L27" s="216"/>
    </row>
    <row r="28" spans="1:12" ht="12.75" customHeight="1">
      <c r="A28" s="26" t="s">
        <v>459</v>
      </c>
      <c r="B28" s="94"/>
      <c r="C28" s="214"/>
      <c r="D28" s="215"/>
      <c r="E28" s="215"/>
      <c r="F28" s="215"/>
      <c r="G28" s="215"/>
      <c r="H28" s="215"/>
      <c r="I28" s="29">
        <f t="shared" si="3"/>
        <v>0</v>
      </c>
      <c r="J28" s="29">
        <f t="shared" si="4"/>
        <v>0</v>
      </c>
      <c r="K28" s="215"/>
      <c r="L28" s="216"/>
    </row>
    <row r="29" spans="1:12" ht="12.75" customHeight="1">
      <c r="A29" s="26" t="s">
        <v>453</v>
      </c>
      <c r="B29" s="94">
        <v>1</v>
      </c>
      <c r="C29" s="214"/>
      <c r="D29" s="215"/>
      <c r="E29" s="215"/>
      <c r="F29" s="215"/>
      <c r="G29" s="215"/>
      <c r="H29" s="215"/>
      <c r="I29" s="29">
        <f t="shared" si="3"/>
        <v>0</v>
      </c>
      <c r="J29" s="29">
        <f t="shared" si="4"/>
        <v>0</v>
      </c>
      <c r="K29" s="215"/>
      <c r="L29" s="216"/>
    </row>
    <row r="30" spans="1:12" ht="12.75" customHeight="1">
      <c r="A30" s="60" t="s">
        <v>460</v>
      </c>
      <c r="B30" s="94"/>
      <c r="C30" s="50">
        <f aca="true" t="shared" si="5" ref="C30:L30">SUM(C21:C28)</f>
        <v>0</v>
      </c>
      <c r="D30" s="49">
        <f t="shared" si="5"/>
        <v>0</v>
      </c>
      <c r="E30" s="49">
        <f t="shared" si="5"/>
        <v>0</v>
      </c>
      <c r="F30" s="49">
        <f t="shared" si="5"/>
        <v>0</v>
      </c>
      <c r="G30" s="49">
        <f>SUM(G21:G28)</f>
        <v>0</v>
      </c>
      <c r="H30" s="49">
        <f t="shared" si="5"/>
        <v>0</v>
      </c>
      <c r="I30" s="49">
        <f t="shared" si="5"/>
        <v>0</v>
      </c>
      <c r="J30" s="49">
        <f t="shared" si="5"/>
        <v>0</v>
      </c>
      <c r="K30" s="49">
        <f t="shared" si="5"/>
        <v>0</v>
      </c>
      <c r="L30" s="88">
        <f t="shared" si="5"/>
        <v>0</v>
      </c>
    </row>
    <row r="31" spans="1:12" ht="12.75" customHeight="1">
      <c r="A31" s="60" t="s">
        <v>456</v>
      </c>
      <c r="B31" s="94"/>
      <c r="C31" s="415"/>
      <c r="D31" s="416"/>
      <c r="E31" s="416"/>
      <c r="F31" s="416"/>
      <c r="G31" s="416"/>
      <c r="H31" s="416"/>
      <c r="I31" s="416"/>
      <c r="J31" s="413">
        <f>IF(ISERROR((J30-C30)/C30),0,((J30-C30)/C30))</f>
        <v>0</v>
      </c>
      <c r="K31" s="413">
        <f>IF(ISERROR((K30-J30)/J30),0,((K30-J30)/J30))</f>
        <v>0</v>
      </c>
      <c r="L31" s="414">
        <f>IF(ISERROR((L30-K30)/K30),0,((L30-K30)/K30))</f>
        <v>0</v>
      </c>
    </row>
    <row r="32" spans="1:12" ht="4.5" customHeight="1">
      <c r="A32" s="27"/>
      <c r="B32" s="94"/>
      <c r="C32" s="30"/>
      <c r="D32" s="29"/>
      <c r="E32" s="29"/>
      <c r="F32" s="29"/>
      <c r="G32" s="29"/>
      <c r="H32" s="29"/>
      <c r="I32" s="29"/>
      <c r="J32" s="29"/>
      <c r="K32" s="29"/>
      <c r="L32" s="87"/>
    </row>
    <row r="33" spans="1:12" ht="12.75" customHeight="1">
      <c r="A33" s="60" t="s">
        <v>461</v>
      </c>
      <c r="B33" s="94"/>
      <c r="C33" s="30"/>
      <c r="D33" s="29"/>
      <c r="E33" s="29"/>
      <c r="F33" s="29"/>
      <c r="G33" s="29"/>
      <c r="H33" s="29"/>
      <c r="I33" s="29"/>
      <c r="J33" s="29"/>
      <c r="K33" s="29"/>
      <c r="L33" s="87"/>
    </row>
    <row r="34" spans="1:12" ht="12.75" customHeight="1">
      <c r="A34" s="26" t="s">
        <v>449</v>
      </c>
      <c r="B34" s="94"/>
      <c r="C34" s="214"/>
      <c r="D34" s="215"/>
      <c r="E34" s="215"/>
      <c r="F34" s="215"/>
      <c r="G34" s="215"/>
      <c r="H34" s="215"/>
      <c r="I34" s="29">
        <f aca="true" t="shared" si="6" ref="I34:I43">SUM(E34:H34)</f>
        <v>0</v>
      </c>
      <c r="J34" s="29">
        <f aca="true" t="shared" si="7" ref="J34:J43">IF(D34=0,C34+I34,D34+I34)</f>
        <v>0</v>
      </c>
      <c r="K34" s="215"/>
      <c r="L34" s="216"/>
    </row>
    <row r="35" spans="1:12" ht="12.75" customHeight="1">
      <c r="A35" s="26" t="s">
        <v>450</v>
      </c>
      <c r="B35" s="94"/>
      <c r="C35" s="214"/>
      <c r="D35" s="215"/>
      <c r="E35" s="215"/>
      <c r="F35" s="215"/>
      <c r="G35" s="215"/>
      <c r="H35" s="215"/>
      <c r="I35" s="29">
        <f t="shared" si="6"/>
        <v>0</v>
      </c>
      <c r="J35" s="29">
        <f t="shared" si="7"/>
        <v>0</v>
      </c>
      <c r="K35" s="215"/>
      <c r="L35" s="216"/>
    </row>
    <row r="36" spans="1:12" ht="12.75" customHeight="1">
      <c r="A36" s="26" t="s">
        <v>451</v>
      </c>
      <c r="B36" s="94"/>
      <c r="C36" s="214"/>
      <c r="D36" s="215"/>
      <c r="E36" s="215"/>
      <c r="F36" s="215"/>
      <c r="G36" s="215"/>
      <c r="H36" s="215"/>
      <c r="I36" s="29">
        <f t="shared" si="6"/>
        <v>0</v>
      </c>
      <c r="J36" s="29">
        <f t="shared" si="7"/>
        <v>0</v>
      </c>
      <c r="K36" s="215"/>
      <c r="L36" s="216"/>
    </row>
    <row r="37" spans="1:12" ht="12.75" customHeight="1">
      <c r="A37" s="274" t="s">
        <v>552</v>
      </c>
      <c r="B37" s="94"/>
      <c r="C37" s="214"/>
      <c r="D37" s="215"/>
      <c r="E37" s="215"/>
      <c r="F37" s="215"/>
      <c r="G37" s="215"/>
      <c r="H37" s="215"/>
      <c r="I37" s="29">
        <f t="shared" si="6"/>
        <v>0</v>
      </c>
      <c r="J37" s="29">
        <f t="shared" si="7"/>
        <v>0</v>
      </c>
      <c r="K37" s="215"/>
      <c r="L37" s="216"/>
    </row>
    <row r="38" spans="1:12" ht="12.75" customHeight="1">
      <c r="A38" s="274" t="s">
        <v>554</v>
      </c>
      <c r="B38" s="94"/>
      <c r="C38" s="214"/>
      <c r="D38" s="215"/>
      <c r="E38" s="215"/>
      <c r="F38" s="215"/>
      <c r="G38" s="215"/>
      <c r="H38" s="215"/>
      <c r="I38" s="29">
        <f>SUM(E38:H38)</f>
        <v>0</v>
      </c>
      <c r="J38" s="29">
        <f>IF(D38=0,C38+I38,D38+I38)</f>
        <v>0</v>
      </c>
      <c r="K38" s="215"/>
      <c r="L38" s="216"/>
    </row>
    <row r="39" spans="1:12" ht="12.75" customHeight="1">
      <c r="A39" s="26" t="s">
        <v>452</v>
      </c>
      <c r="B39" s="94"/>
      <c r="C39" s="214"/>
      <c r="D39" s="215"/>
      <c r="E39" s="215"/>
      <c r="F39" s="215"/>
      <c r="G39" s="215"/>
      <c r="H39" s="215"/>
      <c r="I39" s="29">
        <f t="shared" si="6"/>
        <v>0</v>
      </c>
      <c r="J39" s="29">
        <f t="shared" si="7"/>
        <v>0</v>
      </c>
      <c r="K39" s="215"/>
      <c r="L39" s="216"/>
    </row>
    <row r="40" spans="1:12" ht="12.75" customHeight="1">
      <c r="A40" s="26" t="s">
        <v>462</v>
      </c>
      <c r="B40" s="94"/>
      <c r="C40" s="214"/>
      <c r="D40" s="215"/>
      <c r="E40" s="215"/>
      <c r="F40" s="215"/>
      <c r="G40" s="215"/>
      <c r="H40" s="215"/>
      <c r="I40" s="29">
        <f t="shared" si="6"/>
        <v>0</v>
      </c>
      <c r="J40" s="29">
        <f t="shared" si="7"/>
        <v>0</v>
      </c>
      <c r="K40" s="215"/>
      <c r="L40" s="216"/>
    </row>
    <row r="41" spans="1:12" ht="12.75" customHeight="1">
      <c r="A41" s="26" t="s">
        <v>459</v>
      </c>
      <c r="B41" s="94"/>
      <c r="C41" s="214"/>
      <c r="D41" s="215"/>
      <c r="E41" s="215"/>
      <c r="F41" s="215"/>
      <c r="G41" s="215"/>
      <c r="H41" s="215"/>
      <c r="I41" s="29">
        <f t="shared" si="6"/>
        <v>0</v>
      </c>
      <c r="J41" s="29">
        <f t="shared" si="7"/>
        <v>0</v>
      </c>
      <c r="K41" s="215"/>
      <c r="L41" s="216"/>
    </row>
    <row r="42" spans="1:12" ht="12.75" customHeight="1">
      <c r="A42" s="26" t="s">
        <v>458</v>
      </c>
      <c r="B42" s="94"/>
      <c r="C42" s="214"/>
      <c r="D42" s="215"/>
      <c r="E42" s="215"/>
      <c r="F42" s="215"/>
      <c r="G42" s="215"/>
      <c r="H42" s="215"/>
      <c r="I42" s="29">
        <f t="shared" si="6"/>
        <v>0</v>
      </c>
      <c r="J42" s="29">
        <f t="shared" si="7"/>
        <v>0</v>
      </c>
      <c r="K42" s="215"/>
      <c r="L42" s="216"/>
    </row>
    <row r="43" spans="1:12" ht="12.75" customHeight="1">
      <c r="A43" s="26" t="s">
        <v>453</v>
      </c>
      <c r="B43" s="94">
        <v>1</v>
      </c>
      <c r="C43" s="214"/>
      <c r="D43" s="215"/>
      <c r="E43" s="215"/>
      <c r="F43" s="215"/>
      <c r="G43" s="215"/>
      <c r="H43" s="215"/>
      <c r="I43" s="29">
        <f t="shared" si="6"/>
        <v>0</v>
      </c>
      <c r="J43" s="29">
        <f t="shared" si="7"/>
        <v>0</v>
      </c>
      <c r="K43" s="215"/>
      <c r="L43" s="216"/>
    </row>
    <row r="44" spans="1:12" ht="12.75" customHeight="1">
      <c r="A44" s="60" t="s">
        <v>463</v>
      </c>
      <c r="B44" s="94"/>
      <c r="C44" s="50">
        <f aca="true" t="shared" si="8" ref="C44:L44">SUM(C34:C42)</f>
        <v>0</v>
      </c>
      <c r="D44" s="49">
        <f t="shared" si="8"/>
        <v>0</v>
      </c>
      <c r="E44" s="49">
        <f t="shared" si="8"/>
        <v>0</v>
      </c>
      <c r="F44" s="49">
        <f t="shared" si="8"/>
        <v>0</v>
      </c>
      <c r="G44" s="49">
        <f>SUM(G34:G42)</f>
        <v>0</v>
      </c>
      <c r="H44" s="49">
        <f t="shared" si="8"/>
        <v>0</v>
      </c>
      <c r="I44" s="49">
        <f t="shared" si="8"/>
        <v>0</v>
      </c>
      <c r="J44" s="49">
        <f t="shared" si="8"/>
        <v>0</v>
      </c>
      <c r="K44" s="49">
        <f t="shared" si="8"/>
        <v>0</v>
      </c>
      <c r="L44" s="88">
        <f t="shared" si="8"/>
        <v>0</v>
      </c>
    </row>
    <row r="45" spans="1:12" ht="12.75" customHeight="1">
      <c r="A45" s="60" t="s">
        <v>456</v>
      </c>
      <c r="B45" s="94"/>
      <c r="C45" s="410"/>
      <c r="D45" s="417"/>
      <c r="E45" s="417"/>
      <c r="F45" s="417"/>
      <c r="G45" s="417"/>
      <c r="H45" s="417"/>
      <c r="I45" s="417"/>
      <c r="J45" s="411">
        <f>IF(ISERROR((J44-C44)/C44),0,((J44-C44)/C44))</f>
        <v>0</v>
      </c>
      <c r="K45" s="411">
        <f>IF(ISERROR((K44-J44)/J44),0,((K44-J44)/J44))</f>
        <v>0</v>
      </c>
      <c r="L45" s="412">
        <f>IF(ISERROR((L44-K44)/K44),0,((L44-K44)/K44))</f>
        <v>0</v>
      </c>
    </row>
    <row r="46" spans="1:12" ht="4.5" customHeight="1">
      <c r="A46" s="27"/>
      <c r="B46" s="94"/>
      <c r="C46" s="410"/>
      <c r="D46" s="417"/>
      <c r="E46" s="417"/>
      <c r="F46" s="417"/>
      <c r="G46" s="417"/>
      <c r="H46" s="417"/>
      <c r="I46" s="417"/>
      <c r="J46" s="29"/>
      <c r="K46" s="29"/>
      <c r="L46" s="87"/>
    </row>
    <row r="47" spans="1:12" ht="12.75" customHeight="1">
      <c r="A47" s="35" t="s">
        <v>464</v>
      </c>
      <c r="B47" s="116"/>
      <c r="C47" s="37">
        <f aca="true" t="shared" si="9" ref="C47:L47">C17+C30+C44</f>
        <v>0</v>
      </c>
      <c r="D47" s="36">
        <f t="shared" si="9"/>
        <v>0</v>
      </c>
      <c r="E47" s="36">
        <f t="shared" si="9"/>
        <v>0</v>
      </c>
      <c r="F47" s="36">
        <f t="shared" si="9"/>
        <v>0</v>
      </c>
      <c r="G47" s="36">
        <f>G17+G30+G44</f>
        <v>0</v>
      </c>
      <c r="H47" s="36">
        <f t="shared" si="9"/>
        <v>0</v>
      </c>
      <c r="I47" s="36">
        <f t="shared" si="9"/>
        <v>0</v>
      </c>
      <c r="J47" s="36">
        <f t="shared" si="9"/>
        <v>0</v>
      </c>
      <c r="K47" s="36">
        <f t="shared" si="9"/>
        <v>0</v>
      </c>
      <c r="L47" s="115">
        <f t="shared" si="9"/>
        <v>0</v>
      </c>
    </row>
    <row r="48" spans="1:12" ht="4.5" customHeight="1">
      <c r="A48" s="384"/>
      <c r="B48" s="385"/>
      <c r="C48" s="386"/>
      <c r="D48" s="386"/>
      <c r="E48" s="386"/>
      <c r="F48" s="386"/>
      <c r="G48" s="386"/>
      <c r="H48" s="386"/>
      <c r="I48" s="386"/>
      <c r="J48" s="386"/>
      <c r="K48" s="386"/>
      <c r="L48" s="386"/>
    </row>
    <row r="49" spans="1:15" ht="12.75" customHeight="1">
      <c r="A49" s="38" t="str">
        <f>head27a</f>
        <v>References</v>
      </c>
      <c r="B49" s="39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47"/>
      <c r="N49" s="47"/>
      <c r="O49" s="47"/>
    </row>
    <row r="50" spans="1:12" ht="12.75" customHeight="1">
      <c r="A50" s="41" t="s">
        <v>116</v>
      </c>
      <c r="B50" s="39"/>
      <c r="C50" s="63"/>
      <c r="D50" s="47"/>
      <c r="E50" s="47"/>
      <c r="F50" s="47"/>
      <c r="G50" s="47"/>
      <c r="H50" s="47"/>
      <c r="I50" s="47"/>
      <c r="J50" s="47"/>
      <c r="K50" s="47"/>
      <c r="L50" s="47"/>
    </row>
    <row r="51" spans="1:12" ht="12.75" customHeight="1">
      <c r="A51" s="41" t="s">
        <v>75</v>
      </c>
      <c r="B51" s="39"/>
      <c r="C51" s="63"/>
      <c r="D51" s="47"/>
      <c r="E51" s="47"/>
      <c r="F51" s="47"/>
      <c r="G51" s="47"/>
      <c r="H51" s="47"/>
      <c r="I51" s="47"/>
      <c r="J51" s="47"/>
      <c r="K51" s="47"/>
      <c r="L51" s="47"/>
    </row>
    <row r="52" spans="1:12" ht="12.75" customHeight="1">
      <c r="A52" s="54" t="s">
        <v>326</v>
      </c>
      <c r="B52" s="39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1:12" ht="12.75" customHeight="1">
      <c r="A53" s="54" t="s">
        <v>117</v>
      </c>
      <c r="B53" s="39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12" ht="12.75" customHeight="1">
      <c r="A54" s="54" t="s">
        <v>118</v>
      </c>
      <c r="B54" s="39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1:12" ht="12.75" customHeight="1">
      <c r="A55" s="54" t="s">
        <v>119</v>
      </c>
      <c r="B55" s="39"/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1:12" ht="12.75" customHeight="1">
      <c r="A56" s="54" t="s">
        <v>238</v>
      </c>
      <c r="B56" s="39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159" t="s">
        <v>239</v>
      </c>
      <c r="B57" s="39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1:12" ht="12.75" customHeight="1">
      <c r="A58" s="159" t="s">
        <v>240</v>
      </c>
      <c r="B58" s="39"/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1:12" ht="12.75" customHeight="1">
      <c r="A59" s="54"/>
      <c r="B59" s="39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1:12" ht="12.75" customHeight="1">
      <c r="A60" s="54"/>
      <c r="B60" s="39"/>
      <c r="C60" s="47"/>
      <c r="D60" s="47"/>
      <c r="E60" s="47"/>
      <c r="F60" s="47"/>
      <c r="G60" s="47"/>
      <c r="H60" s="47"/>
      <c r="I60" s="47"/>
      <c r="J60" s="47"/>
      <c r="K60" s="47"/>
      <c r="L60" s="47"/>
    </row>
    <row r="61" spans="1:12" ht="12.75" customHeight="1">
      <c r="A61" s="54"/>
      <c r="B61" s="39"/>
      <c r="C61" s="47"/>
      <c r="D61" s="47"/>
      <c r="E61" s="47"/>
      <c r="F61" s="47"/>
      <c r="G61" s="47"/>
      <c r="H61" s="47"/>
      <c r="I61" s="47"/>
      <c r="J61" s="47"/>
      <c r="K61" s="47"/>
      <c r="L61" s="47"/>
    </row>
    <row r="63" ht="12.75">
      <c r="B63" s="20"/>
    </row>
    <row r="64" ht="12.75">
      <c r="B64" s="20"/>
    </row>
    <row r="65" ht="12.75">
      <c r="B65" s="20"/>
    </row>
    <row r="66" ht="12.75">
      <c r="B66" s="20"/>
    </row>
    <row r="67" ht="12.75">
      <c r="B67" s="20"/>
    </row>
    <row r="68" ht="12.75">
      <c r="B68" s="20"/>
    </row>
    <row r="69" ht="12.75">
      <c r="B69" s="20"/>
    </row>
    <row r="70" ht="12.75">
      <c r="B70" s="20"/>
    </row>
    <row r="71" ht="12.75">
      <c r="B71" s="20"/>
    </row>
    <row r="72" ht="12.75">
      <c r="B72" s="20"/>
    </row>
    <row r="73" ht="12.75">
      <c r="B73" s="20"/>
    </row>
    <row r="74" ht="12.75">
      <c r="B74" s="20"/>
    </row>
    <row r="75" ht="12.75">
      <c r="B75" s="20"/>
    </row>
    <row r="76" ht="12.75">
      <c r="B76" s="20"/>
    </row>
    <row r="77" ht="12.75">
      <c r="B77" s="20"/>
    </row>
    <row r="78" ht="12.75">
      <c r="B78" s="20"/>
    </row>
    <row r="79" ht="12.75">
      <c r="B79" s="20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>
      <c r="B93" s="20"/>
    </row>
    <row r="94" ht="12.75">
      <c r="B94" s="20"/>
    </row>
    <row r="95" ht="12.75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  <row r="115" ht="12.75">
      <c r="B115" s="20"/>
    </row>
    <row r="116" ht="12.75">
      <c r="B116" s="20"/>
    </row>
    <row r="117" ht="12.75">
      <c r="B117" s="20"/>
    </row>
    <row r="118" ht="12.75">
      <c r="B118" s="20"/>
    </row>
    <row r="119" ht="12.75">
      <c r="B119" s="20"/>
    </row>
    <row r="120" ht="12.75">
      <c r="B120" s="20"/>
    </row>
    <row r="121" ht="12.75">
      <c r="B121" s="20"/>
    </row>
    <row r="122" ht="12.75">
      <c r="B122" s="20"/>
    </row>
    <row r="123" ht="12.75">
      <c r="B123" s="20"/>
    </row>
    <row r="124" ht="12.75">
      <c r="B124" s="20"/>
    </row>
    <row r="125" ht="12.75">
      <c r="B125" s="20"/>
    </row>
    <row r="126" ht="12.75">
      <c r="B126" s="20"/>
    </row>
    <row r="127" ht="12.75">
      <c r="B127" s="20"/>
    </row>
    <row r="128" ht="12.75">
      <c r="B128" s="20"/>
    </row>
    <row r="129" ht="12.75">
      <c r="B129" s="20"/>
    </row>
    <row r="130" ht="12.75">
      <c r="B130" s="20"/>
    </row>
    <row r="131" ht="12.75">
      <c r="B131" s="20"/>
    </row>
    <row r="132" ht="12.75">
      <c r="B132" s="20"/>
    </row>
    <row r="133" ht="12.75">
      <c r="B133" s="20"/>
    </row>
    <row r="134" ht="12.75">
      <c r="B134" s="20"/>
    </row>
    <row r="135" ht="12.75">
      <c r="B135" s="20"/>
    </row>
    <row r="136" ht="12.75">
      <c r="B136" s="20"/>
    </row>
    <row r="137" ht="12.75">
      <c r="B137" s="20"/>
    </row>
  </sheetData>
  <sheetProtection/>
  <mergeCells count="3">
    <mergeCell ref="C2:J2"/>
    <mergeCell ref="A2:A4"/>
    <mergeCell ref="B2:B4"/>
  </mergeCells>
  <dataValidations count="1">
    <dataValidation type="whole" allowBlank="1" showInputMessage="1" showErrorMessage="1" sqref="C8:H16 K8:L16 C21:H29 K21:L29 C34:H43 K34:L43">
      <formula1>-999999999999</formula1>
      <formula2>999999999999</formula2>
    </dataValidation>
  </dataValidations>
  <printOptions horizontalCentered="1"/>
  <pageMargins left="0.35433070866141736" right="0.15748031496062992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4">
    <tabColor rgb="FFC4FCDF"/>
    <pageSetUpPr fitToPage="1"/>
  </sheetPr>
  <dimension ref="A1:Q50"/>
  <sheetViews>
    <sheetView showGridLines="0" zoomScalePageLayoutView="0" workbookViewId="0" topLeftCell="A1">
      <pane xSplit="1" ySplit="4" topLeftCell="B5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M19" sqref="M19"/>
    </sheetView>
  </sheetViews>
  <sheetFormatPr defaultColWidth="9.140625" defaultRowHeight="12.75"/>
  <cols>
    <col min="1" max="1" width="35.7109375" style="20" customWidth="1"/>
    <col min="2" max="16" width="8.7109375" style="20" customWidth="1"/>
    <col min="17" max="16384" width="9.140625" style="20" customWidth="1"/>
  </cols>
  <sheetData>
    <row r="1" spans="1:3" ht="13.5">
      <c r="A1" s="91" t="str">
        <f>MEAB9&amp;" - "&amp;Date</f>
        <v> - Supporting Table SE5   Adjustments Budget  - monthly cash and revenue/expenditure - 28/02/2010</v>
      </c>
      <c r="C1" s="48"/>
    </row>
    <row r="2" spans="1:16" ht="25.5">
      <c r="A2" s="434" t="str">
        <f>desc</f>
        <v>Description</v>
      </c>
      <c r="B2" s="431" t="str">
        <f>Head9</f>
        <v>Budget Year 2010/11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9"/>
      <c r="N2" s="138" t="s">
        <v>328</v>
      </c>
      <c r="O2" s="139"/>
      <c r="P2" s="140"/>
    </row>
    <row r="3" spans="1:16" ht="38.25">
      <c r="A3" s="435"/>
      <c r="B3" s="143" t="s">
        <v>283</v>
      </c>
      <c r="C3" s="141" t="s">
        <v>379</v>
      </c>
      <c r="D3" s="141" t="s">
        <v>380</v>
      </c>
      <c r="E3" s="141" t="s">
        <v>381</v>
      </c>
      <c r="F3" s="141" t="s">
        <v>382</v>
      </c>
      <c r="G3" s="152" t="s">
        <v>383</v>
      </c>
      <c r="H3" s="153" t="s">
        <v>384</v>
      </c>
      <c r="I3" s="154" t="s">
        <v>385</v>
      </c>
      <c r="J3" s="141" t="s">
        <v>386</v>
      </c>
      <c r="K3" s="141" t="s">
        <v>387</v>
      </c>
      <c r="L3" s="155" t="s">
        <v>388</v>
      </c>
      <c r="M3" s="154" t="s">
        <v>389</v>
      </c>
      <c r="N3" s="153" t="str">
        <f>Head9</f>
        <v>Budget Year 2010/11</v>
      </c>
      <c r="O3" s="154" t="str">
        <f>Head10</f>
        <v>Budget Year +1 2011/12</v>
      </c>
      <c r="P3" s="142" t="str">
        <f>Head11</f>
        <v>Budget Year +2 2012/13</v>
      </c>
    </row>
    <row r="4" spans="1:16" ht="25.5">
      <c r="A4" s="148" t="s">
        <v>199</v>
      </c>
      <c r="B4" s="390" t="str">
        <f aca="true" t="shared" si="0" ref="B4:G4">Head5A</f>
        <v>Outcome</v>
      </c>
      <c r="C4" s="391" t="str">
        <f t="shared" si="0"/>
        <v>Outcome</v>
      </c>
      <c r="D4" s="391" t="str">
        <f t="shared" si="0"/>
        <v>Outcome</v>
      </c>
      <c r="E4" s="391" t="str">
        <f t="shared" si="0"/>
        <v>Outcome</v>
      </c>
      <c r="F4" s="391" t="str">
        <f t="shared" si="0"/>
        <v>Outcome</v>
      </c>
      <c r="G4" s="392" t="str">
        <f t="shared" si="0"/>
        <v>Outcome</v>
      </c>
      <c r="H4" s="390" t="str">
        <f aca="true" t="shared" si="1" ref="H4:M4">Head7</f>
        <v>Adjusted Budget</v>
      </c>
      <c r="I4" s="392" t="str">
        <f t="shared" si="1"/>
        <v>Adjusted Budget</v>
      </c>
      <c r="J4" s="391" t="str">
        <f t="shared" si="1"/>
        <v>Adjusted Budget</v>
      </c>
      <c r="K4" s="391" t="str">
        <f t="shared" si="1"/>
        <v>Adjusted Budget</v>
      </c>
      <c r="L4" s="391" t="str">
        <f t="shared" si="1"/>
        <v>Adjusted Budget</v>
      </c>
      <c r="M4" s="392" t="str">
        <f t="shared" si="1"/>
        <v>Adjusted Budget</v>
      </c>
      <c r="N4" s="147" t="str">
        <f>Head7</f>
        <v>Adjusted Budget</v>
      </c>
      <c r="O4" s="145" t="str">
        <f>Head7</f>
        <v>Adjusted Budget</v>
      </c>
      <c r="P4" s="146" t="str">
        <f>Head7</f>
        <v>Adjusted Budget</v>
      </c>
    </row>
    <row r="5" spans="1:16" ht="12.75" customHeight="1">
      <c r="A5" s="23" t="s">
        <v>47</v>
      </c>
      <c r="B5" s="30"/>
      <c r="C5" s="29"/>
      <c r="D5" s="29"/>
      <c r="E5" s="29"/>
      <c r="F5" s="29"/>
      <c r="G5" s="66"/>
      <c r="H5" s="30"/>
      <c r="I5" s="29"/>
      <c r="J5" s="29"/>
      <c r="K5" s="29"/>
      <c r="L5" s="29"/>
      <c r="M5" s="66"/>
      <c r="N5" s="30"/>
      <c r="O5" s="29"/>
      <c r="P5" s="87"/>
    </row>
    <row r="6" spans="1:16" ht="12.75" customHeight="1">
      <c r="A6" s="26" t="s">
        <v>334</v>
      </c>
      <c r="B6" s="214"/>
      <c r="C6" s="215"/>
      <c r="D6" s="215"/>
      <c r="E6" s="215"/>
      <c r="F6" s="215"/>
      <c r="G6" s="242"/>
      <c r="H6" s="214"/>
      <c r="I6" s="215"/>
      <c r="J6" s="215"/>
      <c r="K6" s="215"/>
      <c r="L6" s="215"/>
      <c r="M6" s="377"/>
      <c r="N6" s="374"/>
      <c r="O6" s="375"/>
      <c r="P6" s="376"/>
    </row>
    <row r="7" spans="1:16" ht="12.75" customHeight="1">
      <c r="A7" s="26" t="s">
        <v>431</v>
      </c>
      <c r="B7" s="214"/>
      <c r="C7" s="215"/>
      <c r="D7" s="215"/>
      <c r="E7" s="215"/>
      <c r="F7" s="215"/>
      <c r="G7" s="242"/>
      <c r="H7" s="214"/>
      <c r="I7" s="215"/>
      <c r="J7" s="215"/>
      <c r="K7" s="215"/>
      <c r="L7" s="215"/>
      <c r="M7" s="377"/>
      <c r="N7" s="374"/>
      <c r="O7" s="375"/>
      <c r="P7" s="376"/>
    </row>
    <row r="8" spans="1:16" ht="12.75" customHeight="1">
      <c r="A8" s="26" t="s">
        <v>18</v>
      </c>
      <c r="B8" s="214"/>
      <c r="C8" s="215"/>
      <c r="D8" s="215"/>
      <c r="E8" s="215"/>
      <c r="F8" s="215"/>
      <c r="G8" s="242"/>
      <c r="H8" s="214"/>
      <c r="I8" s="215"/>
      <c r="J8" s="215"/>
      <c r="K8" s="215"/>
      <c r="L8" s="215"/>
      <c r="M8" s="377"/>
      <c r="N8" s="374"/>
      <c r="O8" s="375"/>
      <c r="P8" s="376"/>
    </row>
    <row r="9" spans="1:16" ht="12.75" customHeight="1">
      <c r="A9" s="26" t="s">
        <v>342</v>
      </c>
      <c r="B9" s="214"/>
      <c r="C9" s="215"/>
      <c r="D9" s="215"/>
      <c r="E9" s="215"/>
      <c r="F9" s="215"/>
      <c r="G9" s="242"/>
      <c r="H9" s="214"/>
      <c r="I9" s="215"/>
      <c r="J9" s="215"/>
      <c r="K9" s="215"/>
      <c r="L9" s="215"/>
      <c r="M9" s="377"/>
      <c r="N9" s="374"/>
      <c r="O9" s="375"/>
      <c r="P9" s="376"/>
    </row>
    <row r="10" spans="1:16" ht="12.75" customHeight="1">
      <c r="A10" s="61" t="s">
        <v>49</v>
      </c>
      <c r="B10" s="50">
        <f aca="true" t="shared" si="2" ref="B10:P10">SUM(B6:B9)</f>
        <v>0</v>
      </c>
      <c r="C10" s="49">
        <f t="shared" si="2"/>
        <v>0</v>
      </c>
      <c r="D10" s="49">
        <f t="shared" si="2"/>
        <v>0</v>
      </c>
      <c r="E10" s="49">
        <f t="shared" si="2"/>
        <v>0</v>
      </c>
      <c r="F10" s="49">
        <f t="shared" si="2"/>
        <v>0</v>
      </c>
      <c r="G10" s="130">
        <f t="shared" si="2"/>
        <v>0</v>
      </c>
      <c r="H10" s="50">
        <f t="shared" si="2"/>
        <v>0</v>
      </c>
      <c r="I10" s="49">
        <f t="shared" si="2"/>
        <v>0</v>
      </c>
      <c r="J10" s="49">
        <f t="shared" si="2"/>
        <v>0</v>
      </c>
      <c r="K10" s="49">
        <f t="shared" si="2"/>
        <v>0</v>
      </c>
      <c r="L10" s="49">
        <f t="shared" si="2"/>
        <v>0</v>
      </c>
      <c r="M10" s="130">
        <f t="shared" si="2"/>
        <v>0</v>
      </c>
      <c r="N10" s="50">
        <f t="shared" si="2"/>
        <v>0</v>
      </c>
      <c r="O10" s="49">
        <f t="shared" si="2"/>
        <v>0</v>
      </c>
      <c r="P10" s="88">
        <f t="shared" si="2"/>
        <v>0</v>
      </c>
    </row>
    <row r="11" spans="1:16" ht="4.5" customHeight="1">
      <c r="A11" s="60"/>
      <c r="B11" s="30"/>
      <c r="C11" s="29"/>
      <c r="D11" s="29"/>
      <c r="E11" s="29"/>
      <c r="F11" s="29"/>
      <c r="G11" s="66"/>
      <c r="H11" s="30"/>
      <c r="I11" s="29"/>
      <c r="J11" s="29"/>
      <c r="K11" s="29"/>
      <c r="L11" s="29"/>
      <c r="M11" s="66"/>
      <c r="N11" s="30"/>
      <c r="O11" s="29"/>
      <c r="P11" s="87"/>
    </row>
    <row r="12" spans="1:16" ht="12.75" customHeight="1">
      <c r="A12" s="23" t="s">
        <v>48</v>
      </c>
      <c r="B12" s="30"/>
      <c r="C12" s="29"/>
      <c r="D12" s="29"/>
      <c r="E12" s="29"/>
      <c r="F12" s="29"/>
      <c r="G12" s="66"/>
      <c r="H12" s="30"/>
      <c r="I12" s="29"/>
      <c r="J12" s="29"/>
      <c r="K12" s="29"/>
      <c r="L12" s="29"/>
      <c r="M12" s="66"/>
      <c r="N12" s="30"/>
      <c r="O12" s="29"/>
      <c r="P12" s="87"/>
    </row>
    <row r="13" spans="1:16" ht="12.75" customHeight="1">
      <c r="A13" s="26" t="s">
        <v>343</v>
      </c>
      <c r="B13" s="214"/>
      <c r="C13" s="215"/>
      <c r="D13" s="215"/>
      <c r="E13" s="215"/>
      <c r="F13" s="215"/>
      <c r="G13" s="242"/>
      <c r="H13" s="214"/>
      <c r="I13" s="215"/>
      <c r="J13" s="215"/>
      <c r="K13" s="215"/>
      <c r="L13" s="215"/>
      <c r="M13" s="377"/>
      <c r="N13" s="374"/>
      <c r="O13" s="375"/>
      <c r="P13" s="376"/>
    </row>
    <row r="14" spans="1:16" ht="12.75" customHeight="1">
      <c r="A14" s="26" t="s">
        <v>0</v>
      </c>
      <c r="B14" s="214"/>
      <c r="C14" s="215"/>
      <c r="D14" s="215"/>
      <c r="E14" s="215"/>
      <c r="F14" s="215"/>
      <c r="G14" s="242"/>
      <c r="H14" s="214"/>
      <c r="I14" s="215"/>
      <c r="J14" s="215"/>
      <c r="K14" s="215"/>
      <c r="L14" s="215"/>
      <c r="M14" s="377"/>
      <c r="N14" s="374"/>
      <c r="O14" s="375"/>
      <c r="P14" s="376"/>
    </row>
    <row r="15" spans="1:16" ht="12.75" customHeight="1">
      <c r="A15" s="26" t="s">
        <v>145</v>
      </c>
      <c r="B15" s="214"/>
      <c r="C15" s="215"/>
      <c r="D15" s="215"/>
      <c r="E15" s="215"/>
      <c r="F15" s="215"/>
      <c r="G15" s="242"/>
      <c r="H15" s="214"/>
      <c r="I15" s="215"/>
      <c r="J15" s="215"/>
      <c r="K15" s="215"/>
      <c r="L15" s="215"/>
      <c r="M15" s="377"/>
      <c r="N15" s="374"/>
      <c r="O15" s="375"/>
      <c r="P15" s="376"/>
    </row>
    <row r="16" spans="1:16" ht="12.75" customHeight="1">
      <c r="A16" s="26" t="s">
        <v>193</v>
      </c>
      <c r="B16" s="214"/>
      <c r="C16" s="215"/>
      <c r="D16" s="215"/>
      <c r="E16" s="215"/>
      <c r="F16" s="215"/>
      <c r="G16" s="242"/>
      <c r="H16" s="214"/>
      <c r="I16" s="215"/>
      <c r="J16" s="215"/>
      <c r="K16" s="215"/>
      <c r="L16" s="215"/>
      <c r="M16" s="377"/>
      <c r="N16" s="374"/>
      <c r="O16" s="375"/>
      <c r="P16" s="376"/>
    </row>
    <row r="17" spans="1:16" ht="12.75" customHeight="1">
      <c r="A17" s="26" t="s">
        <v>17</v>
      </c>
      <c r="B17" s="214"/>
      <c r="C17" s="215"/>
      <c r="D17" s="215"/>
      <c r="E17" s="215"/>
      <c r="F17" s="215"/>
      <c r="G17" s="242"/>
      <c r="H17" s="214"/>
      <c r="I17" s="215"/>
      <c r="J17" s="215"/>
      <c r="K17" s="215"/>
      <c r="L17" s="215"/>
      <c r="M17" s="377"/>
      <c r="N17" s="374"/>
      <c r="O17" s="375"/>
      <c r="P17" s="376"/>
    </row>
    <row r="18" spans="1:16" ht="12.75" customHeight="1">
      <c r="A18" s="26" t="s">
        <v>359</v>
      </c>
      <c r="B18" s="214"/>
      <c r="C18" s="215"/>
      <c r="D18" s="215"/>
      <c r="E18" s="215"/>
      <c r="F18" s="215"/>
      <c r="G18" s="242"/>
      <c r="H18" s="214"/>
      <c r="I18" s="215"/>
      <c r="J18" s="215"/>
      <c r="K18" s="215"/>
      <c r="L18" s="215"/>
      <c r="M18" s="377"/>
      <c r="N18" s="374"/>
      <c r="O18" s="375"/>
      <c r="P18" s="376"/>
    </row>
    <row r="19" spans="1:16" ht="12.75" customHeight="1">
      <c r="A19" s="26" t="s">
        <v>591</v>
      </c>
      <c r="B19" s="214"/>
      <c r="C19" s="215"/>
      <c r="D19" s="215"/>
      <c r="E19" s="215"/>
      <c r="F19" s="215"/>
      <c r="G19" s="242"/>
      <c r="H19" s="214"/>
      <c r="I19" s="215"/>
      <c r="J19" s="215"/>
      <c r="K19" s="215"/>
      <c r="L19" s="215"/>
      <c r="M19" s="377"/>
      <c r="N19" s="374"/>
      <c r="O19" s="375"/>
      <c r="P19" s="376"/>
    </row>
    <row r="20" spans="1:16" ht="12.75" customHeight="1">
      <c r="A20" s="26" t="s">
        <v>390</v>
      </c>
      <c r="B20" s="214"/>
      <c r="C20" s="215"/>
      <c r="D20" s="215"/>
      <c r="E20" s="215"/>
      <c r="F20" s="215"/>
      <c r="G20" s="242"/>
      <c r="H20" s="214"/>
      <c r="I20" s="215"/>
      <c r="J20" s="215"/>
      <c r="K20" s="215"/>
      <c r="L20" s="215"/>
      <c r="M20" s="377"/>
      <c r="N20" s="374"/>
      <c r="O20" s="375"/>
      <c r="P20" s="376"/>
    </row>
    <row r="21" spans="1:16" ht="12.75" customHeight="1">
      <c r="A21" s="26" t="s">
        <v>346</v>
      </c>
      <c r="B21" s="214"/>
      <c r="C21" s="215"/>
      <c r="D21" s="215"/>
      <c r="E21" s="215"/>
      <c r="F21" s="215"/>
      <c r="G21" s="242"/>
      <c r="H21" s="214"/>
      <c r="I21" s="215"/>
      <c r="J21" s="215"/>
      <c r="K21" s="215"/>
      <c r="L21" s="215"/>
      <c r="M21" s="377"/>
      <c r="N21" s="374"/>
      <c r="O21" s="375"/>
      <c r="P21" s="376"/>
    </row>
    <row r="22" spans="1:16" ht="12.75" customHeight="1">
      <c r="A22" s="26" t="s">
        <v>543</v>
      </c>
      <c r="B22" s="214"/>
      <c r="C22" s="215"/>
      <c r="D22" s="215"/>
      <c r="E22" s="215"/>
      <c r="F22" s="215"/>
      <c r="G22" s="242"/>
      <c r="H22" s="214"/>
      <c r="I22" s="215"/>
      <c r="J22" s="215"/>
      <c r="K22" s="215"/>
      <c r="L22" s="215"/>
      <c r="M22" s="377"/>
      <c r="N22" s="374"/>
      <c r="O22" s="375"/>
      <c r="P22" s="376"/>
    </row>
    <row r="23" spans="1:16" ht="12.75" customHeight="1">
      <c r="A23" s="26" t="s">
        <v>2</v>
      </c>
      <c r="B23" s="214"/>
      <c r="C23" s="215"/>
      <c r="D23" s="215"/>
      <c r="E23" s="215"/>
      <c r="F23" s="215"/>
      <c r="G23" s="242"/>
      <c r="H23" s="214"/>
      <c r="I23" s="215"/>
      <c r="J23" s="215"/>
      <c r="K23" s="215"/>
      <c r="L23" s="215"/>
      <c r="M23" s="377"/>
      <c r="N23" s="374"/>
      <c r="O23" s="375"/>
      <c r="P23" s="376"/>
    </row>
    <row r="24" spans="1:16" ht="12.75" customHeight="1">
      <c r="A24" s="26" t="s">
        <v>109</v>
      </c>
      <c r="B24" s="214"/>
      <c r="C24" s="215"/>
      <c r="D24" s="215"/>
      <c r="E24" s="215"/>
      <c r="F24" s="215"/>
      <c r="G24" s="242"/>
      <c r="H24" s="214"/>
      <c r="I24" s="215"/>
      <c r="J24" s="215"/>
      <c r="K24" s="215"/>
      <c r="L24" s="215"/>
      <c r="M24" s="377"/>
      <c r="N24" s="374"/>
      <c r="O24" s="375"/>
      <c r="P24" s="376"/>
    </row>
    <row r="25" spans="1:16" ht="12.75" customHeight="1">
      <c r="A25" s="61" t="s">
        <v>289</v>
      </c>
      <c r="B25" s="50">
        <f aca="true" t="shared" si="3" ref="B25:P25">SUM(B13:B24)</f>
        <v>0</v>
      </c>
      <c r="C25" s="49">
        <f t="shared" si="3"/>
        <v>0</v>
      </c>
      <c r="D25" s="49">
        <f t="shared" si="3"/>
        <v>0</v>
      </c>
      <c r="E25" s="49">
        <f t="shared" si="3"/>
        <v>0</v>
      </c>
      <c r="F25" s="49">
        <f t="shared" si="3"/>
        <v>0</v>
      </c>
      <c r="G25" s="130">
        <f t="shared" si="3"/>
        <v>0</v>
      </c>
      <c r="H25" s="50">
        <f t="shared" si="3"/>
        <v>0</v>
      </c>
      <c r="I25" s="49">
        <f t="shared" si="3"/>
        <v>0</v>
      </c>
      <c r="J25" s="49">
        <f t="shared" si="3"/>
        <v>0</v>
      </c>
      <c r="K25" s="49">
        <f t="shared" si="3"/>
        <v>0</v>
      </c>
      <c r="L25" s="49">
        <f t="shared" si="3"/>
        <v>0</v>
      </c>
      <c r="M25" s="130">
        <f t="shared" si="3"/>
        <v>0</v>
      </c>
      <c r="N25" s="50">
        <f t="shared" si="3"/>
        <v>0</v>
      </c>
      <c r="O25" s="49">
        <f t="shared" si="3"/>
        <v>0</v>
      </c>
      <c r="P25" s="88">
        <f t="shared" si="3"/>
        <v>0</v>
      </c>
    </row>
    <row r="26" spans="1:16" ht="4.5" customHeight="1">
      <c r="A26" s="27"/>
      <c r="B26" s="30"/>
      <c r="C26" s="29"/>
      <c r="D26" s="29"/>
      <c r="E26" s="29"/>
      <c r="F26" s="29"/>
      <c r="G26" s="66"/>
      <c r="H26" s="30"/>
      <c r="I26" s="29"/>
      <c r="J26" s="29"/>
      <c r="K26" s="29"/>
      <c r="L26" s="29"/>
      <c r="M26" s="66"/>
      <c r="N26" s="30"/>
      <c r="O26" s="29"/>
      <c r="P26" s="87"/>
    </row>
    <row r="27" spans="1:16" ht="12.75" customHeight="1">
      <c r="A27" s="23" t="s">
        <v>121</v>
      </c>
      <c r="B27" s="30"/>
      <c r="C27" s="29"/>
      <c r="D27" s="29"/>
      <c r="E27" s="29"/>
      <c r="F27" s="29"/>
      <c r="G27" s="66"/>
      <c r="H27" s="30"/>
      <c r="I27" s="29"/>
      <c r="J27" s="29"/>
      <c r="K27" s="29"/>
      <c r="L27" s="29"/>
      <c r="M27" s="66"/>
      <c r="N27" s="30"/>
      <c r="O27" s="29"/>
      <c r="P27" s="87"/>
    </row>
    <row r="28" spans="1:16" ht="12.75" customHeight="1">
      <c r="A28" s="355" t="s">
        <v>218</v>
      </c>
      <c r="B28" s="214"/>
      <c r="C28" s="215"/>
      <c r="D28" s="215"/>
      <c r="E28" s="215"/>
      <c r="F28" s="215"/>
      <c r="G28" s="242"/>
      <c r="H28" s="214"/>
      <c r="I28" s="215"/>
      <c r="J28" s="215"/>
      <c r="K28" s="215"/>
      <c r="L28" s="215"/>
      <c r="M28" s="377"/>
      <c r="N28" s="374"/>
      <c r="O28" s="375"/>
      <c r="P28" s="376"/>
    </row>
    <row r="29" spans="1:16" ht="12.75" customHeight="1">
      <c r="A29" s="61" t="s">
        <v>143</v>
      </c>
      <c r="B29" s="50">
        <f aca="true" t="shared" si="4" ref="B29:P29">SUM(B28:B28)</f>
        <v>0</v>
      </c>
      <c r="C29" s="49">
        <f t="shared" si="4"/>
        <v>0</v>
      </c>
      <c r="D29" s="49">
        <f t="shared" si="4"/>
        <v>0</v>
      </c>
      <c r="E29" s="49">
        <f t="shared" si="4"/>
        <v>0</v>
      </c>
      <c r="F29" s="49">
        <f t="shared" si="4"/>
        <v>0</v>
      </c>
      <c r="G29" s="130">
        <f t="shared" si="4"/>
        <v>0</v>
      </c>
      <c r="H29" s="50">
        <f t="shared" si="4"/>
        <v>0</v>
      </c>
      <c r="I29" s="49">
        <f t="shared" si="4"/>
        <v>0</v>
      </c>
      <c r="J29" s="49">
        <f t="shared" si="4"/>
        <v>0</v>
      </c>
      <c r="K29" s="49">
        <f t="shared" si="4"/>
        <v>0</v>
      </c>
      <c r="L29" s="49">
        <f t="shared" si="4"/>
        <v>0</v>
      </c>
      <c r="M29" s="130">
        <f t="shared" si="4"/>
        <v>0</v>
      </c>
      <c r="N29" s="50">
        <f t="shared" si="4"/>
        <v>0</v>
      </c>
      <c r="O29" s="49">
        <f t="shared" si="4"/>
        <v>0</v>
      </c>
      <c r="P29" s="88">
        <f t="shared" si="4"/>
        <v>0</v>
      </c>
    </row>
    <row r="30" spans="1:16" ht="4.5" customHeight="1">
      <c r="A30" s="27"/>
      <c r="B30" s="30"/>
      <c r="C30" s="29"/>
      <c r="D30" s="29"/>
      <c r="E30" s="29"/>
      <c r="F30" s="29"/>
      <c r="G30" s="66"/>
      <c r="H30" s="30"/>
      <c r="I30" s="29"/>
      <c r="J30" s="29"/>
      <c r="K30" s="29"/>
      <c r="L30" s="29"/>
      <c r="M30" s="66"/>
      <c r="N30" s="30"/>
      <c r="O30" s="29"/>
      <c r="P30" s="87"/>
    </row>
    <row r="31" spans="1:16" ht="12.75" customHeight="1">
      <c r="A31" s="23" t="s">
        <v>295</v>
      </c>
      <c r="B31" s="30"/>
      <c r="C31" s="29"/>
      <c r="D31" s="29"/>
      <c r="E31" s="29"/>
      <c r="F31" s="29"/>
      <c r="G31" s="66"/>
      <c r="H31" s="30"/>
      <c r="I31" s="29"/>
      <c r="J31" s="29"/>
      <c r="K31" s="29"/>
      <c r="L31" s="29"/>
      <c r="M31" s="66"/>
      <c r="N31" s="30"/>
      <c r="O31" s="29"/>
      <c r="P31" s="87"/>
    </row>
    <row r="32" spans="1:16" ht="12.75" customHeight="1">
      <c r="A32" s="26" t="s">
        <v>214</v>
      </c>
      <c r="B32" s="214"/>
      <c r="C32" s="215"/>
      <c r="D32" s="215"/>
      <c r="E32" s="215"/>
      <c r="F32" s="215"/>
      <c r="G32" s="242"/>
      <c r="H32" s="214"/>
      <c r="I32" s="215"/>
      <c r="J32" s="215"/>
      <c r="K32" s="215"/>
      <c r="L32" s="215"/>
      <c r="M32" s="377"/>
      <c r="N32" s="374"/>
      <c r="O32" s="375"/>
      <c r="P32" s="376"/>
    </row>
    <row r="33" spans="1:16" ht="12.75" customHeight="1">
      <c r="A33" s="26" t="s">
        <v>213</v>
      </c>
      <c r="B33" s="214"/>
      <c r="C33" s="215"/>
      <c r="D33" s="215"/>
      <c r="E33" s="215"/>
      <c r="F33" s="215"/>
      <c r="G33" s="242"/>
      <c r="H33" s="214"/>
      <c r="I33" s="215"/>
      <c r="J33" s="215"/>
      <c r="K33" s="215"/>
      <c r="L33" s="215"/>
      <c r="M33" s="377"/>
      <c r="N33" s="374"/>
      <c r="O33" s="375"/>
      <c r="P33" s="376"/>
    </row>
    <row r="34" spans="1:16" ht="12.75" customHeight="1">
      <c r="A34" s="26" t="s">
        <v>357</v>
      </c>
      <c r="B34" s="214"/>
      <c r="C34" s="215"/>
      <c r="D34" s="215"/>
      <c r="E34" s="215"/>
      <c r="F34" s="215"/>
      <c r="G34" s="242"/>
      <c r="H34" s="214"/>
      <c r="I34" s="215"/>
      <c r="J34" s="215"/>
      <c r="K34" s="215"/>
      <c r="L34" s="215"/>
      <c r="M34" s="377"/>
      <c r="N34" s="374"/>
      <c r="O34" s="375"/>
      <c r="P34" s="376"/>
    </row>
    <row r="35" spans="1:16" ht="12.75" customHeight="1">
      <c r="A35" s="26" t="s">
        <v>555</v>
      </c>
      <c r="B35" s="214"/>
      <c r="C35" s="215"/>
      <c r="D35" s="215"/>
      <c r="E35" s="215"/>
      <c r="F35" s="215"/>
      <c r="G35" s="242"/>
      <c r="H35" s="214"/>
      <c r="I35" s="215"/>
      <c r="J35" s="215"/>
      <c r="K35" s="215"/>
      <c r="L35" s="215"/>
      <c r="M35" s="377"/>
      <c r="N35" s="374"/>
      <c r="O35" s="375"/>
      <c r="P35" s="376"/>
    </row>
    <row r="36" spans="1:16" ht="12.75" customHeight="1">
      <c r="A36" s="26" t="s">
        <v>17</v>
      </c>
      <c r="B36" s="214"/>
      <c r="C36" s="215"/>
      <c r="D36" s="215"/>
      <c r="E36" s="215"/>
      <c r="F36" s="215"/>
      <c r="G36" s="242"/>
      <c r="H36" s="214"/>
      <c r="I36" s="215"/>
      <c r="J36" s="215"/>
      <c r="K36" s="215"/>
      <c r="L36" s="215"/>
      <c r="M36" s="377"/>
      <c r="N36" s="374"/>
      <c r="O36" s="375"/>
      <c r="P36" s="376"/>
    </row>
    <row r="37" spans="1:16" ht="12.75" customHeight="1">
      <c r="A37" s="26" t="s">
        <v>359</v>
      </c>
      <c r="B37" s="214"/>
      <c r="C37" s="215"/>
      <c r="D37" s="215"/>
      <c r="E37" s="215"/>
      <c r="F37" s="215"/>
      <c r="G37" s="242"/>
      <c r="H37" s="214"/>
      <c r="I37" s="215"/>
      <c r="J37" s="215"/>
      <c r="K37" s="215"/>
      <c r="L37" s="215"/>
      <c r="M37" s="377"/>
      <c r="N37" s="374"/>
      <c r="O37" s="375"/>
      <c r="P37" s="376"/>
    </row>
    <row r="38" spans="1:16" ht="12.75" customHeight="1">
      <c r="A38" s="61" t="s">
        <v>362</v>
      </c>
      <c r="B38" s="50">
        <f aca="true" t="shared" si="5" ref="B38:M38">SUM(B32:B37)</f>
        <v>0</v>
      </c>
      <c r="C38" s="49">
        <f t="shared" si="5"/>
        <v>0</v>
      </c>
      <c r="D38" s="49">
        <f t="shared" si="5"/>
        <v>0</v>
      </c>
      <c r="E38" s="49">
        <f t="shared" si="5"/>
        <v>0</v>
      </c>
      <c r="F38" s="49">
        <f t="shared" si="5"/>
        <v>0</v>
      </c>
      <c r="G38" s="130">
        <f t="shared" si="5"/>
        <v>0</v>
      </c>
      <c r="H38" s="50">
        <f t="shared" si="5"/>
        <v>0</v>
      </c>
      <c r="I38" s="49">
        <f t="shared" si="5"/>
        <v>0</v>
      </c>
      <c r="J38" s="49">
        <f t="shared" si="5"/>
        <v>0</v>
      </c>
      <c r="K38" s="49">
        <f t="shared" si="5"/>
        <v>0</v>
      </c>
      <c r="L38" s="49">
        <f t="shared" si="5"/>
        <v>0</v>
      </c>
      <c r="M38" s="130">
        <f t="shared" si="5"/>
        <v>0</v>
      </c>
      <c r="N38" s="50">
        <f>SUM(N32:N37)</f>
        <v>0</v>
      </c>
      <c r="O38" s="49">
        <f>SUM(O32:O37)</f>
        <v>0</v>
      </c>
      <c r="P38" s="88">
        <f>SUM(P32:P37)</f>
        <v>0</v>
      </c>
    </row>
    <row r="39" spans="1:16" ht="12.75" customHeight="1">
      <c r="A39" s="26" t="s">
        <v>360</v>
      </c>
      <c r="B39" s="214"/>
      <c r="C39" s="215"/>
      <c r="D39" s="215"/>
      <c r="E39" s="215"/>
      <c r="F39" s="215"/>
      <c r="G39" s="242"/>
      <c r="H39" s="214"/>
      <c r="I39" s="215"/>
      <c r="J39" s="215"/>
      <c r="K39" s="215"/>
      <c r="L39" s="215"/>
      <c r="M39" s="377"/>
      <c r="N39" s="374"/>
      <c r="O39" s="375"/>
      <c r="P39" s="376"/>
    </row>
    <row r="40" spans="1:16" ht="12.75" customHeight="1">
      <c r="A40" s="26" t="s">
        <v>361</v>
      </c>
      <c r="B40" s="214"/>
      <c r="C40" s="215"/>
      <c r="D40" s="215"/>
      <c r="E40" s="215"/>
      <c r="F40" s="215"/>
      <c r="G40" s="242"/>
      <c r="H40" s="214"/>
      <c r="I40" s="215"/>
      <c r="J40" s="215"/>
      <c r="K40" s="215"/>
      <c r="L40" s="215"/>
      <c r="M40" s="377"/>
      <c r="N40" s="374"/>
      <c r="O40" s="375"/>
      <c r="P40" s="376"/>
    </row>
    <row r="41" spans="1:16" ht="12.75" customHeight="1">
      <c r="A41" s="26" t="s">
        <v>393</v>
      </c>
      <c r="B41" s="214"/>
      <c r="C41" s="215"/>
      <c r="D41" s="215"/>
      <c r="E41" s="215"/>
      <c r="F41" s="215"/>
      <c r="G41" s="242"/>
      <c r="H41" s="214"/>
      <c r="I41" s="215"/>
      <c r="J41" s="215"/>
      <c r="K41" s="215"/>
      <c r="L41" s="215"/>
      <c r="M41" s="377"/>
      <c r="N41" s="374"/>
      <c r="O41" s="375"/>
      <c r="P41" s="376"/>
    </row>
    <row r="42" spans="1:16" ht="12.75" customHeight="1">
      <c r="A42" s="26" t="s">
        <v>218</v>
      </c>
      <c r="B42" s="214"/>
      <c r="C42" s="215"/>
      <c r="D42" s="215"/>
      <c r="E42" s="215"/>
      <c r="F42" s="215"/>
      <c r="G42" s="242"/>
      <c r="H42" s="214"/>
      <c r="I42" s="215"/>
      <c r="J42" s="215"/>
      <c r="K42" s="215"/>
      <c r="L42" s="215"/>
      <c r="M42" s="377"/>
      <c r="N42" s="374"/>
      <c r="O42" s="375"/>
      <c r="P42" s="376"/>
    </row>
    <row r="43" spans="1:16" ht="12.75" customHeight="1">
      <c r="A43" s="61" t="s">
        <v>363</v>
      </c>
      <c r="B43" s="50">
        <f>SUM(B39:B42)</f>
        <v>0</v>
      </c>
      <c r="C43" s="49">
        <f aca="true" t="shared" si="6" ref="C43:M43">SUM(C39:C42)</f>
        <v>0</v>
      </c>
      <c r="D43" s="49">
        <f t="shared" si="6"/>
        <v>0</v>
      </c>
      <c r="E43" s="49">
        <f t="shared" si="6"/>
        <v>0</v>
      </c>
      <c r="F43" s="49">
        <f t="shared" si="6"/>
        <v>0</v>
      </c>
      <c r="G43" s="130">
        <f t="shared" si="6"/>
        <v>0</v>
      </c>
      <c r="H43" s="50">
        <f t="shared" si="6"/>
        <v>0</v>
      </c>
      <c r="I43" s="49">
        <f t="shared" si="6"/>
        <v>0</v>
      </c>
      <c r="J43" s="49">
        <f t="shared" si="6"/>
        <v>0</v>
      </c>
      <c r="K43" s="49">
        <f t="shared" si="6"/>
        <v>0</v>
      </c>
      <c r="L43" s="49">
        <f t="shared" si="6"/>
        <v>0</v>
      </c>
      <c r="M43" s="130">
        <f t="shared" si="6"/>
        <v>0</v>
      </c>
      <c r="N43" s="50">
        <f>SUM(N39:N42)</f>
        <v>0</v>
      </c>
      <c r="O43" s="49">
        <f>SUM(O39:O42)</f>
        <v>0</v>
      </c>
      <c r="P43" s="88">
        <f>SUM(P39:P42)</f>
        <v>0</v>
      </c>
    </row>
    <row r="44" spans="1:16" ht="12.75" customHeight="1">
      <c r="A44" s="26" t="s">
        <v>556</v>
      </c>
      <c r="B44" s="214"/>
      <c r="C44" s="215"/>
      <c r="D44" s="215"/>
      <c r="E44" s="215"/>
      <c r="F44" s="215"/>
      <c r="G44" s="242"/>
      <c r="H44" s="214"/>
      <c r="I44" s="215"/>
      <c r="J44" s="215"/>
      <c r="K44" s="215"/>
      <c r="L44" s="215"/>
      <c r="M44" s="377"/>
      <c r="N44" s="374"/>
      <c r="O44" s="375"/>
      <c r="P44" s="376"/>
    </row>
    <row r="45" spans="1:16" ht="12.75" customHeight="1">
      <c r="A45" s="26" t="s">
        <v>373</v>
      </c>
      <c r="B45" s="214"/>
      <c r="C45" s="215"/>
      <c r="D45" s="215"/>
      <c r="E45" s="215"/>
      <c r="F45" s="215"/>
      <c r="G45" s="242"/>
      <c r="H45" s="214"/>
      <c r="I45" s="215"/>
      <c r="J45" s="215"/>
      <c r="K45" s="215"/>
      <c r="L45" s="215"/>
      <c r="M45" s="377"/>
      <c r="N45" s="374"/>
      <c r="O45" s="375"/>
      <c r="P45" s="376"/>
    </row>
    <row r="46" spans="1:16" ht="12.75" customHeight="1">
      <c r="A46" s="26" t="s">
        <v>336</v>
      </c>
      <c r="B46" s="214"/>
      <c r="C46" s="215"/>
      <c r="D46" s="215"/>
      <c r="E46" s="215"/>
      <c r="F46" s="215"/>
      <c r="G46" s="242"/>
      <c r="H46" s="214"/>
      <c r="I46" s="215"/>
      <c r="J46" s="215"/>
      <c r="K46" s="215"/>
      <c r="L46" s="215"/>
      <c r="M46" s="377"/>
      <c r="N46" s="374"/>
      <c r="O46" s="375"/>
      <c r="P46" s="376"/>
    </row>
    <row r="47" spans="1:16" ht="12.75" customHeight="1">
      <c r="A47" s="61" t="s">
        <v>364</v>
      </c>
      <c r="B47" s="50">
        <f>SUM(B44:B46)</f>
        <v>0</v>
      </c>
      <c r="C47" s="49">
        <f aca="true" t="shared" si="7" ref="C47:M47">SUM(C44:C46)</f>
        <v>0</v>
      </c>
      <c r="D47" s="49">
        <f t="shared" si="7"/>
        <v>0</v>
      </c>
      <c r="E47" s="49">
        <f t="shared" si="7"/>
        <v>0</v>
      </c>
      <c r="F47" s="49">
        <f t="shared" si="7"/>
        <v>0</v>
      </c>
      <c r="G47" s="130">
        <f t="shared" si="7"/>
        <v>0</v>
      </c>
      <c r="H47" s="50">
        <f t="shared" si="7"/>
        <v>0</v>
      </c>
      <c r="I47" s="49">
        <f t="shared" si="7"/>
        <v>0</v>
      </c>
      <c r="J47" s="49">
        <f t="shared" si="7"/>
        <v>0</v>
      </c>
      <c r="K47" s="49">
        <f t="shared" si="7"/>
        <v>0</v>
      </c>
      <c r="L47" s="49">
        <f t="shared" si="7"/>
        <v>0</v>
      </c>
      <c r="M47" s="49">
        <f t="shared" si="7"/>
        <v>0</v>
      </c>
      <c r="N47" s="404">
        <f>M48</f>
        <v>0</v>
      </c>
      <c r="O47" s="49">
        <f>N48</f>
        <v>0</v>
      </c>
      <c r="P47" s="88">
        <f>O48</f>
        <v>0</v>
      </c>
    </row>
    <row r="48" spans="1:17" s="103" customFormat="1" ht="12.75" customHeight="1">
      <c r="A48" s="165" t="s">
        <v>375</v>
      </c>
      <c r="B48" s="52">
        <f>B38+B43+B47</f>
        <v>0</v>
      </c>
      <c r="C48" s="51">
        <f aca="true" t="shared" si="8" ref="C48:M48">C38+C43+C47</f>
        <v>0</v>
      </c>
      <c r="D48" s="51">
        <f t="shared" si="8"/>
        <v>0</v>
      </c>
      <c r="E48" s="51">
        <f t="shared" si="8"/>
        <v>0</v>
      </c>
      <c r="F48" s="51">
        <f t="shared" si="8"/>
        <v>0</v>
      </c>
      <c r="G48" s="166">
        <f t="shared" si="8"/>
        <v>0</v>
      </c>
      <c r="H48" s="52">
        <f t="shared" si="8"/>
        <v>0</v>
      </c>
      <c r="I48" s="51">
        <f t="shared" si="8"/>
        <v>0</v>
      </c>
      <c r="J48" s="51">
        <f t="shared" si="8"/>
        <v>0</v>
      </c>
      <c r="K48" s="51">
        <f t="shared" si="8"/>
        <v>0</v>
      </c>
      <c r="L48" s="51">
        <f t="shared" si="8"/>
        <v>0</v>
      </c>
      <c r="M48" s="166">
        <f t="shared" si="8"/>
        <v>0</v>
      </c>
      <c r="N48" s="52">
        <f>N38+N43+N47</f>
        <v>0</v>
      </c>
      <c r="O48" s="51">
        <f>O38+O43+O47</f>
        <v>0</v>
      </c>
      <c r="P48" s="114">
        <f>P38+P43+P47</f>
        <v>0</v>
      </c>
      <c r="Q48" s="169"/>
    </row>
    <row r="49" spans="1:16" ht="12.75" customHeight="1">
      <c r="A49" s="45" t="s">
        <v>131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58"/>
      <c r="O49" s="47"/>
      <c r="P49" s="47"/>
    </row>
    <row r="50" spans="1:16" ht="12.75">
      <c r="A50" s="71"/>
      <c r="N50" s="90"/>
      <c r="O50" s="90"/>
      <c r="P50" s="90"/>
    </row>
  </sheetData>
  <sheetProtection/>
  <mergeCells count="2">
    <mergeCell ref="A2:A3"/>
    <mergeCell ref="B2:M2"/>
  </mergeCells>
  <dataValidations count="1">
    <dataValidation type="whole" allowBlank="1" showInputMessage="1" showErrorMessage="1" sqref="D6:P9 D13:P24 D28:P28 D32:P37 D39:P42 D44:P46">
      <formula1>-9999999999999</formula1>
      <formula2>9999999999999</formula2>
    </dataValidation>
  </dataValidations>
  <printOptions horizontalCentered="1"/>
  <pageMargins left="0.39" right="0.17" top="0.77" bottom="0.59" header="0.5118110236220472" footer="0.38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>
    <tabColor rgb="FFC4FCDF"/>
  </sheetPr>
  <dimension ref="A1:X90"/>
  <sheetViews>
    <sheetView showGridLines="0" zoomScale="80" zoomScaleNormal="80" zoomScalePageLayoutView="0" workbookViewId="0" topLeftCell="A1">
      <selection activeCell="G14" sqref="G14"/>
    </sheetView>
  </sheetViews>
  <sheetFormatPr defaultColWidth="9.140625" defaultRowHeight="12.75"/>
  <cols>
    <col min="1" max="1" width="35.7109375" style="20" customWidth="1"/>
    <col min="2" max="2" width="3.140625" style="48" customWidth="1"/>
    <col min="3" max="11" width="8.7109375" style="20" customWidth="1"/>
    <col min="12" max="12" width="9.8515625" style="20" customWidth="1"/>
    <col min="13" max="13" width="9.57421875" style="20" customWidth="1"/>
    <col min="14" max="14" width="9.8515625" style="20" customWidth="1"/>
    <col min="15" max="17" width="9.57421875" style="20" customWidth="1"/>
    <col min="18" max="18" width="9.8515625" style="20" customWidth="1"/>
    <col min="19" max="21" width="9.57421875" style="20" customWidth="1"/>
    <col min="22" max="23" width="9.8515625" style="20" customWidth="1"/>
    <col min="24" max="16384" width="9.140625" style="20" customWidth="1"/>
  </cols>
  <sheetData>
    <row r="1" ht="13.5">
      <c r="A1" s="19" t="str">
        <f>MEAB10a&amp;" - "&amp;Date</f>
        <v> - Supporting Table SE6a   Adjustments capital expenditure on new assets by asset category - 28/02/2010</v>
      </c>
    </row>
    <row r="2" spans="1:12" ht="38.25">
      <c r="A2" s="434" t="str">
        <f>desc</f>
        <v>Description</v>
      </c>
      <c r="B2" s="432" t="str">
        <f>head27</f>
        <v>Ref</v>
      </c>
      <c r="C2" s="431" t="str">
        <f>Head9</f>
        <v>Budget Year 2010/11</v>
      </c>
      <c r="D2" s="428"/>
      <c r="E2" s="428"/>
      <c r="F2" s="428"/>
      <c r="G2" s="428"/>
      <c r="H2" s="428"/>
      <c r="I2" s="428"/>
      <c r="J2" s="429"/>
      <c r="K2" s="21" t="str">
        <f>Head10</f>
        <v>Budget Year +1 2011/12</v>
      </c>
      <c r="L2" s="85" t="str">
        <f>Head11</f>
        <v>Budget Year +2 2012/13</v>
      </c>
    </row>
    <row r="3" spans="1:12" ht="12.75" customHeight="1">
      <c r="A3" s="435"/>
      <c r="B3" s="433"/>
      <c r="C3" s="143" t="str">
        <f>Head6</f>
        <v>Original Budget</v>
      </c>
      <c r="D3" s="141" t="str">
        <f>Head54</f>
        <v>Prior Adjusted</v>
      </c>
      <c r="E3" s="141" t="str">
        <f>Head59</f>
        <v>Downward adjusts</v>
      </c>
      <c r="F3" s="141" t="str">
        <f>Head58</f>
        <v>Parent muni.</v>
      </c>
      <c r="G3" s="141" t="str">
        <f>Head53</f>
        <v>Unfore. Unavoid.</v>
      </c>
      <c r="H3" s="141" t="str">
        <f>Head50</f>
        <v>Other Adjusts.</v>
      </c>
      <c r="I3" s="155" t="str">
        <f>Head56</f>
        <v>Total Adjusts.</v>
      </c>
      <c r="J3" s="155" t="str">
        <f>Head7</f>
        <v>Adjusted Budget</v>
      </c>
      <c r="K3" s="108" t="str">
        <f>Head7</f>
        <v>Adjusted Budget</v>
      </c>
      <c r="L3" s="164" t="str">
        <f>Head7</f>
        <v>Adjusted Budget</v>
      </c>
    </row>
    <row r="4" spans="1:12" ht="12.75">
      <c r="A4" s="318"/>
      <c r="B4" s="319"/>
      <c r="C4" s="199"/>
      <c r="D4" s="200">
        <v>1</v>
      </c>
      <c r="E4" s="200">
        <v>2</v>
      </c>
      <c r="F4" s="200">
        <v>3</v>
      </c>
      <c r="G4" s="200">
        <v>4</v>
      </c>
      <c r="H4" s="200">
        <v>5</v>
      </c>
      <c r="I4" s="200">
        <v>6</v>
      </c>
      <c r="J4" s="200">
        <v>7</v>
      </c>
      <c r="K4" s="131"/>
      <c r="L4" s="132"/>
    </row>
    <row r="5" spans="1:12" ht="12.75">
      <c r="A5" s="322" t="s">
        <v>199</v>
      </c>
      <c r="B5" s="74">
        <v>1</v>
      </c>
      <c r="C5" s="323" t="s">
        <v>111</v>
      </c>
      <c r="D5" s="324" t="s">
        <v>325</v>
      </c>
      <c r="E5" s="324" t="s">
        <v>81</v>
      </c>
      <c r="F5" s="324" t="s">
        <v>37</v>
      </c>
      <c r="G5" s="325" t="s">
        <v>139</v>
      </c>
      <c r="H5" s="325" t="s">
        <v>12</v>
      </c>
      <c r="I5" s="325" t="s">
        <v>13</v>
      </c>
      <c r="J5" s="325" t="s">
        <v>14</v>
      </c>
      <c r="K5" s="134"/>
      <c r="L5" s="173"/>
    </row>
    <row r="6" spans="1:12" ht="12.75" customHeight="1">
      <c r="A6" s="387" t="s">
        <v>923</v>
      </c>
      <c r="B6" s="307"/>
      <c r="C6" s="327"/>
      <c r="D6" s="67"/>
      <c r="E6" s="67"/>
      <c r="F6" s="67"/>
      <c r="G6" s="67"/>
      <c r="H6" s="67"/>
      <c r="I6" s="67"/>
      <c r="J6" s="67"/>
      <c r="K6" s="67"/>
      <c r="L6" s="86"/>
    </row>
    <row r="7" spans="1:12" ht="4.5" customHeight="1">
      <c r="A7" s="23"/>
      <c r="B7" s="307"/>
      <c r="C7" s="30"/>
      <c r="D7" s="29"/>
      <c r="E7" s="29"/>
      <c r="F7" s="29"/>
      <c r="G7" s="29"/>
      <c r="H7" s="29"/>
      <c r="I7" s="29"/>
      <c r="J7" s="29"/>
      <c r="K7" s="29"/>
      <c r="L7" s="87"/>
    </row>
    <row r="8" spans="1:12" ht="11.25" customHeight="1">
      <c r="A8" s="293" t="s">
        <v>173</v>
      </c>
      <c r="B8" s="308"/>
      <c r="C8" s="321">
        <f aca="true" t="shared" si="0" ref="C8:K8">C9+C12+C16+C20+C23</f>
        <v>0</v>
      </c>
      <c r="D8" s="320">
        <f t="shared" si="0"/>
        <v>0</v>
      </c>
      <c r="E8" s="320">
        <f t="shared" si="0"/>
        <v>0</v>
      </c>
      <c r="F8" s="320">
        <f t="shared" si="0"/>
        <v>0</v>
      </c>
      <c r="G8" s="320">
        <f t="shared" si="0"/>
        <v>0</v>
      </c>
      <c r="H8" s="320">
        <f t="shared" si="0"/>
        <v>0</v>
      </c>
      <c r="I8" s="320">
        <f aca="true" t="shared" si="1" ref="I8:I71">SUM(E8:H8)</f>
        <v>0</v>
      </c>
      <c r="J8" s="320">
        <f aca="true" t="shared" si="2" ref="J8:J71">IF(D8=0,C8+I8,D8+I8)</f>
        <v>0</v>
      </c>
      <c r="K8" s="320">
        <f t="shared" si="0"/>
        <v>0</v>
      </c>
      <c r="L8" s="328">
        <f>L9+L12+L16+L20+L23</f>
        <v>0</v>
      </c>
    </row>
    <row r="9" spans="1:13" s="381" customFormat="1" ht="13.5">
      <c r="A9" s="274" t="s">
        <v>557</v>
      </c>
      <c r="B9" s="308"/>
      <c r="C9" s="344">
        <f>SUM(C10:C11)</f>
        <v>0</v>
      </c>
      <c r="D9" s="345">
        <f aca="true" t="shared" si="3" ref="D9:K9">SUM(D10:D11)</f>
        <v>0</v>
      </c>
      <c r="E9" s="345">
        <f t="shared" si="3"/>
        <v>0</v>
      </c>
      <c r="F9" s="345">
        <f t="shared" si="3"/>
        <v>0</v>
      </c>
      <c r="G9" s="345">
        <f t="shared" si="3"/>
        <v>0</v>
      </c>
      <c r="H9" s="345">
        <f t="shared" si="3"/>
        <v>0</v>
      </c>
      <c r="I9" s="345">
        <f t="shared" si="1"/>
        <v>0</v>
      </c>
      <c r="J9" s="345">
        <f t="shared" si="2"/>
        <v>0</v>
      </c>
      <c r="K9" s="345">
        <f t="shared" si="3"/>
        <v>0</v>
      </c>
      <c r="L9" s="346">
        <f>SUM(L10:L11)</f>
        <v>0</v>
      </c>
      <c r="M9" s="20"/>
    </row>
    <row r="10" spans="1:13" s="381" customFormat="1" ht="13.5">
      <c r="A10" s="294" t="s">
        <v>558</v>
      </c>
      <c r="B10" s="308"/>
      <c r="C10" s="214"/>
      <c r="D10" s="215"/>
      <c r="E10" s="215"/>
      <c r="F10" s="215"/>
      <c r="G10" s="215"/>
      <c r="H10" s="215"/>
      <c r="I10" s="353">
        <f t="shared" si="1"/>
        <v>0</v>
      </c>
      <c r="J10" s="353">
        <f t="shared" si="2"/>
        <v>0</v>
      </c>
      <c r="K10" s="215"/>
      <c r="L10" s="216"/>
      <c r="M10" s="20"/>
    </row>
    <row r="11" spans="1:13" s="381" customFormat="1" ht="13.5">
      <c r="A11" s="294" t="s">
        <v>559</v>
      </c>
      <c r="B11" s="308"/>
      <c r="C11" s="214"/>
      <c r="D11" s="215"/>
      <c r="E11" s="215"/>
      <c r="F11" s="215"/>
      <c r="G11" s="215"/>
      <c r="H11" s="215"/>
      <c r="I11" s="353">
        <f t="shared" si="1"/>
        <v>0</v>
      </c>
      <c r="J11" s="353">
        <f t="shared" si="2"/>
        <v>0</v>
      </c>
      <c r="K11" s="215"/>
      <c r="L11" s="216"/>
      <c r="M11" s="20"/>
    </row>
    <row r="12" spans="1:13" s="381" customFormat="1" ht="13.5">
      <c r="A12" s="274" t="s">
        <v>560</v>
      </c>
      <c r="B12" s="308"/>
      <c r="C12" s="356">
        <f>SUM(C13:C15)</f>
        <v>0</v>
      </c>
      <c r="D12" s="353">
        <f aca="true" t="shared" si="4" ref="D12:K12">SUM(D13:D15)</f>
        <v>0</v>
      </c>
      <c r="E12" s="353">
        <f t="shared" si="4"/>
        <v>0</v>
      </c>
      <c r="F12" s="353">
        <f t="shared" si="4"/>
        <v>0</v>
      </c>
      <c r="G12" s="353">
        <f t="shared" si="4"/>
        <v>0</v>
      </c>
      <c r="H12" s="353">
        <f t="shared" si="4"/>
        <v>0</v>
      </c>
      <c r="I12" s="353">
        <f t="shared" si="1"/>
        <v>0</v>
      </c>
      <c r="J12" s="353">
        <f t="shared" si="2"/>
        <v>0</v>
      </c>
      <c r="K12" s="353">
        <f t="shared" si="4"/>
        <v>0</v>
      </c>
      <c r="L12" s="354">
        <f>SUM(L13:L15)</f>
        <v>0</v>
      </c>
      <c r="M12" s="20"/>
    </row>
    <row r="13" spans="1:13" s="381" customFormat="1" ht="13.5">
      <c r="A13" s="294" t="s">
        <v>561</v>
      </c>
      <c r="B13" s="308"/>
      <c r="C13" s="214"/>
      <c r="D13" s="215"/>
      <c r="E13" s="215"/>
      <c r="F13" s="215"/>
      <c r="G13" s="215"/>
      <c r="H13" s="215"/>
      <c r="I13" s="353">
        <f t="shared" si="1"/>
        <v>0</v>
      </c>
      <c r="J13" s="353">
        <f t="shared" si="2"/>
        <v>0</v>
      </c>
      <c r="K13" s="215"/>
      <c r="L13" s="216"/>
      <c r="M13" s="20"/>
    </row>
    <row r="14" spans="1:13" s="381" customFormat="1" ht="13.5">
      <c r="A14" s="294" t="s">
        <v>562</v>
      </c>
      <c r="B14" s="308"/>
      <c r="C14" s="214"/>
      <c r="D14" s="215"/>
      <c r="E14" s="215"/>
      <c r="F14" s="215"/>
      <c r="G14" s="215"/>
      <c r="H14" s="215"/>
      <c r="I14" s="353">
        <f t="shared" si="1"/>
        <v>0</v>
      </c>
      <c r="J14" s="353">
        <f t="shared" si="2"/>
        <v>0</v>
      </c>
      <c r="K14" s="215"/>
      <c r="L14" s="216"/>
      <c r="M14" s="20"/>
    </row>
    <row r="15" spans="1:13" s="381" customFormat="1" ht="13.5">
      <c r="A15" s="294" t="s">
        <v>52</v>
      </c>
      <c r="B15" s="308"/>
      <c r="C15" s="214"/>
      <c r="D15" s="215"/>
      <c r="E15" s="215"/>
      <c r="F15" s="215"/>
      <c r="G15" s="215"/>
      <c r="H15" s="215"/>
      <c r="I15" s="353">
        <f t="shared" si="1"/>
        <v>0</v>
      </c>
      <c r="J15" s="353">
        <f t="shared" si="2"/>
        <v>0</v>
      </c>
      <c r="K15" s="215"/>
      <c r="L15" s="216"/>
      <c r="M15" s="20"/>
    </row>
    <row r="16" spans="1:13" s="381" customFormat="1" ht="13.5">
      <c r="A16" s="295" t="s">
        <v>563</v>
      </c>
      <c r="B16" s="309"/>
      <c r="C16" s="356">
        <f>SUM(C17:C19)</f>
        <v>0</v>
      </c>
      <c r="D16" s="353">
        <f aca="true" t="shared" si="5" ref="D16:K16">SUM(D17:D19)</f>
        <v>0</v>
      </c>
      <c r="E16" s="353">
        <f t="shared" si="5"/>
        <v>0</v>
      </c>
      <c r="F16" s="353">
        <f t="shared" si="5"/>
        <v>0</v>
      </c>
      <c r="G16" s="353">
        <f t="shared" si="5"/>
        <v>0</v>
      </c>
      <c r="H16" s="353">
        <f t="shared" si="5"/>
        <v>0</v>
      </c>
      <c r="I16" s="353">
        <f t="shared" si="1"/>
        <v>0</v>
      </c>
      <c r="J16" s="353">
        <f t="shared" si="2"/>
        <v>0</v>
      </c>
      <c r="K16" s="353">
        <f t="shared" si="5"/>
        <v>0</v>
      </c>
      <c r="L16" s="354">
        <f>SUM(L17:L19)</f>
        <v>0</v>
      </c>
      <c r="M16" s="20"/>
    </row>
    <row r="17" spans="1:13" s="381" customFormat="1" ht="13.5">
      <c r="A17" s="294" t="s">
        <v>564</v>
      </c>
      <c r="B17" s="308"/>
      <c r="C17" s="214"/>
      <c r="D17" s="215"/>
      <c r="E17" s="215"/>
      <c r="F17" s="215"/>
      <c r="G17" s="215"/>
      <c r="H17" s="215"/>
      <c r="I17" s="353">
        <f t="shared" si="1"/>
        <v>0</v>
      </c>
      <c r="J17" s="353">
        <f t="shared" si="2"/>
        <v>0</v>
      </c>
      <c r="K17" s="215"/>
      <c r="L17" s="216"/>
      <c r="M17" s="20"/>
    </row>
    <row r="18" spans="1:13" s="381" customFormat="1" ht="13.5">
      <c r="A18" s="294" t="s">
        <v>565</v>
      </c>
      <c r="B18" s="308"/>
      <c r="C18" s="214"/>
      <c r="D18" s="215"/>
      <c r="E18" s="215"/>
      <c r="F18" s="215"/>
      <c r="G18" s="215"/>
      <c r="H18" s="215"/>
      <c r="I18" s="353">
        <f t="shared" si="1"/>
        <v>0</v>
      </c>
      <c r="J18" s="353">
        <f t="shared" si="2"/>
        <v>0</v>
      </c>
      <c r="K18" s="215"/>
      <c r="L18" s="216"/>
      <c r="M18" s="20"/>
    </row>
    <row r="19" spans="1:13" s="381" customFormat="1" ht="13.5">
      <c r="A19" s="294" t="s">
        <v>566</v>
      </c>
      <c r="B19" s="308"/>
      <c r="C19" s="214"/>
      <c r="D19" s="215"/>
      <c r="E19" s="215"/>
      <c r="F19" s="215"/>
      <c r="G19" s="215"/>
      <c r="H19" s="215"/>
      <c r="I19" s="353">
        <f t="shared" si="1"/>
        <v>0</v>
      </c>
      <c r="J19" s="353">
        <f t="shared" si="2"/>
        <v>0</v>
      </c>
      <c r="K19" s="215"/>
      <c r="L19" s="216"/>
      <c r="M19" s="20"/>
    </row>
    <row r="20" spans="1:13" s="381" customFormat="1" ht="13.5">
      <c r="A20" s="295" t="s">
        <v>567</v>
      </c>
      <c r="B20" s="308"/>
      <c r="C20" s="356">
        <f aca="true" t="shared" si="6" ref="C20:K20">SUM(C21:C22)</f>
        <v>0</v>
      </c>
      <c r="D20" s="353">
        <f t="shared" si="6"/>
        <v>0</v>
      </c>
      <c r="E20" s="353">
        <f t="shared" si="6"/>
        <v>0</v>
      </c>
      <c r="F20" s="353">
        <f t="shared" si="6"/>
        <v>0</v>
      </c>
      <c r="G20" s="353">
        <f t="shared" si="6"/>
        <v>0</v>
      </c>
      <c r="H20" s="353">
        <f t="shared" si="6"/>
        <v>0</v>
      </c>
      <c r="I20" s="353">
        <f t="shared" si="1"/>
        <v>0</v>
      </c>
      <c r="J20" s="353">
        <f t="shared" si="2"/>
        <v>0</v>
      </c>
      <c r="K20" s="353">
        <f t="shared" si="6"/>
        <v>0</v>
      </c>
      <c r="L20" s="354">
        <f>SUM(L21:L22)</f>
        <v>0</v>
      </c>
      <c r="M20" s="20"/>
    </row>
    <row r="21" spans="1:13" s="381" customFormat="1" ht="13.5">
      <c r="A21" s="294" t="s">
        <v>566</v>
      </c>
      <c r="B21" s="308"/>
      <c r="C21" s="214"/>
      <c r="D21" s="215"/>
      <c r="E21" s="215"/>
      <c r="F21" s="215"/>
      <c r="G21" s="215"/>
      <c r="H21" s="215"/>
      <c r="I21" s="353">
        <f t="shared" si="1"/>
        <v>0</v>
      </c>
      <c r="J21" s="353">
        <f t="shared" si="2"/>
        <v>0</v>
      </c>
      <c r="K21" s="215"/>
      <c r="L21" s="216"/>
      <c r="M21" s="20"/>
    </row>
    <row r="22" spans="1:13" s="381" customFormat="1" ht="13.5">
      <c r="A22" s="294" t="s">
        <v>568</v>
      </c>
      <c r="B22" s="308"/>
      <c r="C22" s="214"/>
      <c r="D22" s="215"/>
      <c r="E22" s="215"/>
      <c r="F22" s="215"/>
      <c r="G22" s="215"/>
      <c r="H22" s="215"/>
      <c r="I22" s="353">
        <f t="shared" si="1"/>
        <v>0</v>
      </c>
      <c r="J22" s="353">
        <f t="shared" si="2"/>
        <v>0</v>
      </c>
      <c r="K22" s="215"/>
      <c r="L22" s="216"/>
      <c r="M22" s="20"/>
    </row>
    <row r="23" spans="1:13" s="381" customFormat="1" ht="13.5">
      <c r="A23" s="274" t="s">
        <v>569</v>
      </c>
      <c r="B23" s="308"/>
      <c r="C23" s="356">
        <f>SUM(C24:C27)</f>
        <v>0</v>
      </c>
      <c r="D23" s="353">
        <f aca="true" t="shared" si="7" ref="D23:K23">SUM(D24:D27)</f>
        <v>0</v>
      </c>
      <c r="E23" s="353">
        <f t="shared" si="7"/>
        <v>0</v>
      </c>
      <c r="F23" s="353">
        <f t="shared" si="7"/>
        <v>0</v>
      </c>
      <c r="G23" s="353">
        <f t="shared" si="7"/>
        <v>0</v>
      </c>
      <c r="H23" s="353">
        <f t="shared" si="7"/>
        <v>0</v>
      </c>
      <c r="I23" s="353">
        <f t="shared" si="1"/>
        <v>0</v>
      </c>
      <c r="J23" s="353">
        <f t="shared" si="2"/>
        <v>0</v>
      </c>
      <c r="K23" s="353">
        <f t="shared" si="7"/>
        <v>0</v>
      </c>
      <c r="L23" s="354">
        <f>SUM(L24:L27)</f>
        <v>0</v>
      </c>
      <c r="M23" s="20"/>
    </row>
    <row r="24" spans="1:13" s="381" customFormat="1" ht="13.5">
      <c r="A24" s="294" t="s">
        <v>570</v>
      </c>
      <c r="B24" s="308"/>
      <c r="C24" s="214"/>
      <c r="D24" s="215"/>
      <c r="E24" s="215"/>
      <c r="F24" s="215"/>
      <c r="G24" s="215"/>
      <c r="H24" s="215"/>
      <c r="I24" s="353">
        <f t="shared" si="1"/>
        <v>0</v>
      </c>
      <c r="J24" s="353">
        <f t="shared" si="2"/>
        <v>0</v>
      </c>
      <c r="K24" s="215"/>
      <c r="L24" s="216"/>
      <c r="M24" s="20"/>
    </row>
    <row r="25" spans="1:13" s="381" customFormat="1" ht="13.5">
      <c r="A25" s="294" t="s">
        <v>571</v>
      </c>
      <c r="B25" s="308">
        <v>2</v>
      </c>
      <c r="C25" s="214"/>
      <c r="D25" s="215"/>
      <c r="E25" s="215"/>
      <c r="F25" s="215"/>
      <c r="G25" s="215"/>
      <c r="H25" s="215"/>
      <c r="I25" s="353">
        <f t="shared" si="1"/>
        <v>0</v>
      </c>
      <c r="J25" s="353">
        <f t="shared" si="2"/>
        <v>0</v>
      </c>
      <c r="K25" s="215"/>
      <c r="L25" s="216"/>
      <c r="M25" s="20"/>
    </row>
    <row r="26" spans="1:13" s="381" customFormat="1" ht="13.5">
      <c r="A26" s="294" t="s">
        <v>53</v>
      </c>
      <c r="B26" s="308"/>
      <c r="C26" s="214"/>
      <c r="D26" s="215"/>
      <c r="E26" s="215"/>
      <c r="F26" s="215"/>
      <c r="G26" s="215"/>
      <c r="H26" s="215"/>
      <c r="I26" s="353">
        <f t="shared" si="1"/>
        <v>0</v>
      </c>
      <c r="J26" s="353">
        <f t="shared" si="2"/>
        <v>0</v>
      </c>
      <c r="K26" s="215"/>
      <c r="L26" s="216"/>
      <c r="M26" s="20"/>
    </row>
    <row r="27" spans="1:13" s="381" customFormat="1" ht="13.5">
      <c r="A27" s="294" t="s">
        <v>246</v>
      </c>
      <c r="B27" s="308">
        <v>3</v>
      </c>
      <c r="C27" s="214"/>
      <c r="D27" s="215"/>
      <c r="E27" s="215"/>
      <c r="F27" s="215"/>
      <c r="G27" s="215"/>
      <c r="H27" s="215"/>
      <c r="I27" s="353">
        <f t="shared" si="1"/>
        <v>0</v>
      </c>
      <c r="J27" s="353">
        <f t="shared" si="2"/>
        <v>0</v>
      </c>
      <c r="K27" s="215"/>
      <c r="L27" s="216"/>
      <c r="M27" s="20"/>
    </row>
    <row r="28" spans="1:12" ht="4.5" customHeight="1">
      <c r="A28" s="27"/>
      <c r="B28" s="307"/>
      <c r="C28" s="30"/>
      <c r="D28" s="29"/>
      <c r="E28" s="29"/>
      <c r="F28" s="29"/>
      <c r="G28" s="29"/>
      <c r="H28" s="29"/>
      <c r="I28" s="243">
        <f t="shared" si="1"/>
        <v>0</v>
      </c>
      <c r="J28" s="243">
        <f t="shared" si="2"/>
        <v>0</v>
      </c>
      <c r="K28" s="29"/>
      <c r="L28" s="87"/>
    </row>
    <row r="29" spans="1:12" ht="12.75" customHeight="1">
      <c r="A29" s="23" t="s">
        <v>376</v>
      </c>
      <c r="B29" s="307"/>
      <c r="C29" s="357">
        <f aca="true" t="shared" si="8" ref="C29:K29">SUM(C30:C43)</f>
        <v>0</v>
      </c>
      <c r="D29" s="358">
        <f t="shared" si="8"/>
        <v>0</v>
      </c>
      <c r="E29" s="358">
        <f t="shared" si="8"/>
        <v>0</v>
      </c>
      <c r="F29" s="358">
        <f t="shared" si="8"/>
        <v>0</v>
      </c>
      <c r="G29" s="358">
        <f t="shared" si="8"/>
        <v>0</v>
      </c>
      <c r="H29" s="358">
        <f t="shared" si="8"/>
        <v>0</v>
      </c>
      <c r="I29" s="359">
        <f t="shared" si="1"/>
        <v>0</v>
      </c>
      <c r="J29" s="359">
        <f t="shared" si="2"/>
        <v>0</v>
      </c>
      <c r="K29" s="358">
        <f t="shared" si="8"/>
        <v>0</v>
      </c>
      <c r="L29" s="360">
        <f>SUM(L30:L43)</f>
        <v>0</v>
      </c>
    </row>
    <row r="30" spans="1:12" ht="12.75" customHeight="1">
      <c r="A30" s="274" t="s">
        <v>572</v>
      </c>
      <c r="B30" s="307"/>
      <c r="C30" s="214"/>
      <c r="D30" s="215"/>
      <c r="E30" s="215"/>
      <c r="F30" s="215"/>
      <c r="G30" s="215"/>
      <c r="H30" s="215"/>
      <c r="I30" s="353">
        <f t="shared" si="1"/>
        <v>0</v>
      </c>
      <c r="J30" s="353">
        <f t="shared" si="2"/>
        <v>0</v>
      </c>
      <c r="K30" s="215"/>
      <c r="L30" s="216"/>
    </row>
    <row r="31" spans="1:12" ht="12.75" customHeight="1">
      <c r="A31" s="274" t="s">
        <v>573</v>
      </c>
      <c r="B31" s="307"/>
      <c r="C31" s="214"/>
      <c r="D31" s="215"/>
      <c r="E31" s="215"/>
      <c r="F31" s="215"/>
      <c r="G31" s="215"/>
      <c r="H31" s="215"/>
      <c r="I31" s="353">
        <f t="shared" si="1"/>
        <v>0</v>
      </c>
      <c r="J31" s="353">
        <f t="shared" si="2"/>
        <v>0</v>
      </c>
      <c r="K31" s="215"/>
      <c r="L31" s="216"/>
    </row>
    <row r="32" spans="1:12" ht="12.75" customHeight="1">
      <c r="A32" s="274" t="s">
        <v>574</v>
      </c>
      <c r="B32" s="307"/>
      <c r="C32" s="214"/>
      <c r="D32" s="215"/>
      <c r="E32" s="215"/>
      <c r="F32" s="215"/>
      <c r="G32" s="215"/>
      <c r="H32" s="215"/>
      <c r="I32" s="353">
        <f t="shared" si="1"/>
        <v>0</v>
      </c>
      <c r="J32" s="353">
        <f t="shared" si="2"/>
        <v>0</v>
      </c>
      <c r="K32" s="215"/>
      <c r="L32" s="216"/>
    </row>
    <row r="33" spans="1:12" ht="12.75" customHeight="1">
      <c r="A33" s="274" t="s">
        <v>575</v>
      </c>
      <c r="B33" s="307"/>
      <c r="C33" s="214"/>
      <c r="D33" s="215"/>
      <c r="E33" s="215"/>
      <c r="F33" s="215"/>
      <c r="G33" s="215"/>
      <c r="H33" s="215"/>
      <c r="I33" s="353">
        <f t="shared" si="1"/>
        <v>0</v>
      </c>
      <c r="J33" s="353">
        <f t="shared" si="2"/>
        <v>0</v>
      </c>
      <c r="K33" s="215"/>
      <c r="L33" s="216"/>
    </row>
    <row r="34" spans="1:12" ht="12.75" customHeight="1">
      <c r="A34" s="274" t="s">
        <v>93</v>
      </c>
      <c r="B34" s="307"/>
      <c r="C34" s="214"/>
      <c r="D34" s="215"/>
      <c r="E34" s="215"/>
      <c r="F34" s="215"/>
      <c r="G34" s="215"/>
      <c r="H34" s="215"/>
      <c r="I34" s="353">
        <f t="shared" si="1"/>
        <v>0</v>
      </c>
      <c r="J34" s="353">
        <f t="shared" si="2"/>
        <v>0</v>
      </c>
      <c r="K34" s="215"/>
      <c r="L34" s="216"/>
    </row>
    <row r="35" spans="1:12" ht="12.75" customHeight="1">
      <c r="A35" s="274" t="s">
        <v>576</v>
      </c>
      <c r="B35" s="307"/>
      <c r="C35" s="214"/>
      <c r="D35" s="215"/>
      <c r="E35" s="215"/>
      <c r="F35" s="215"/>
      <c r="G35" s="215"/>
      <c r="H35" s="215"/>
      <c r="I35" s="353">
        <f t="shared" si="1"/>
        <v>0</v>
      </c>
      <c r="J35" s="353">
        <f t="shared" si="2"/>
        <v>0</v>
      </c>
      <c r="K35" s="215"/>
      <c r="L35" s="216"/>
    </row>
    <row r="36" spans="1:12" ht="12.75" customHeight="1">
      <c r="A36" s="274" t="s">
        <v>577</v>
      </c>
      <c r="B36" s="307"/>
      <c r="C36" s="214"/>
      <c r="D36" s="215"/>
      <c r="E36" s="215"/>
      <c r="F36" s="215"/>
      <c r="G36" s="215"/>
      <c r="H36" s="215"/>
      <c r="I36" s="353">
        <f t="shared" si="1"/>
        <v>0</v>
      </c>
      <c r="J36" s="353">
        <f t="shared" si="2"/>
        <v>0</v>
      </c>
      <c r="K36" s="215"/>
      <c r="L36" s="216"/>
    </row>
    <row r="37" spans="1:12" ht="12.75" customHeight="1">
      <c r="A37" s="274" t="s">
        <v>578</v>
      </c>
      <c r="B37" s="307"/>
      <c r="C37" s="214"/>
      <c r="D37" s="215"/>
      <c r="E37" s="215"/>
      <c r="F37" s="215"/>
      <c r="G37" s="215"/>
      <c r="H37" s="215"/>
      <c r="I37" s="353">
        <f t="shared" si="1"/>
        <v>0</v>
      </c>
      <c r="J37" s="353">
        <f t="shared" si="2"/>
        <v>0</v>
      </c>
      <c r="K37" s="215"/>
      <c r="L37" s="216"/>
    </row>
    <row r="38" spans="1:12" ht="12.75" customHeight="1">
      <c r="A38" s="274" t="s">
        <v>136</v>
      </c>
      <c r="B38" s="307"/>
      <c r="C38" s="214"/>
      <c r="D38" s="215"/>
      <c r="E38" s="215"/>
      <c r="F38" s="215"/>
      <c r="G38" s="215"/>
      <c r="H38" s="215"/>
      <c r="I38" s="353">
        <f t="shared" si="1"/>
        <v>0</v>
      </c>
      <c r="J38" s="353">
        <f t="shared" si="2"/>
        <v>0</v>
      </c>
      <c r="K38" s="215"/>
      <c r="L38" s="216"/>
    </row>
    <row r="39" spans="1:12" ht="12.75" customHeight="1">
      <c r="A39" s="274" t="s">
        <v>281</v>
      </c>
      <c r="B39" s="307"/>
      <c r="C39" s="214"/>
      <c r="D39" s="215"/>
      <c r="E39" s="215"/>
      <c r="F39" s="215"/>
      <c r="G39" s="215"/>
      <c r="H39" s="215"/>
      <c r="I39" s="353">
        <f t="shared" si="1"/>
        <v>0</v>
      </c>
      <c r="J39" s="353">
        <f t="shared" si="2"/>
        <v>0</v>
      </c>
      <c r="K39" s="215"/>
      <c r="L39" s="216"/>
    </row>
    <row r="40" spans="1:12" ht="12.75" customHeight="1">
      <c r="A40" s="274" t="s">
        <v>282</v>
      </c>
      <c r="B40" s="307"/>
      <c r="C40" s="214"/>
      <c r="D40" s="215"/>
      <c r="E40" s="215"/>
      <c r="F40" s="215"/>
      <c r="G40" s="215"/>
      <c r="H40" s="215"/>
      <c r="I40" s="353">
        <f t="shared" si="1"/>
        <v>0</v>
      </c>
      <c r="J40" s="353">
        <f t="shared" si="2"/>
        <v>0</v>
      </c>
      <c r="K40" s="215"/>
      <c r="L40" s="216"/>
    </row>
    <row r="41" spans="1:12" ht="12.75" customHeight="1">
      <c r="A41" s="274" t="s">
        <v>579</v>
      </c>
      <c r="B41" s="307"/>
      <c r="C41" s="214"/>
      <c r="D41" s="215"/>
      <c r="E41" s="215"/>
      <c r="F41" s="215"/>
      <c r="G41" s="215"/>
      <c r="H41" s="215"/>
      <c r="I41" s="353">
        <f t="shared" si="1"/>
        <v>0</v>
      </c>
      <c r="J41" s="353">
        <f t="shared" si="2"/>
        <v>0</v>
      </c>
      <c r="K41" s="215"/>
      <c r="L41" s="216"/>
    </row>
    <row r="42" spans="1:12" ht="12.75" customHeight="1">
      <c r="A42" s="274" t="s">
        <v>580</v>
      </c>
      <c r="B42" s="307"/>
      <c r="C42" s="214"/>
      <c r="D42" s="215"/>
      <c r="E42" s="215"/>
      <c r="F42" s="215"/>
      <c r="G42" s="215"/>
      <c r="H42" s="215"/>
      <c r="I42" s="353">
        <f t="shared" si="1"/>
        <v>0</v>
      </c>
      <c r="J42" s="353">
        <f t="shared" si="2"/>
        <v>0</v>
      </c>
      <c r="K42" s="215"/>
      <c r="L42" s="216"/>
    </row>
    <row r="43" spans="1:12" ht="12.75" customHeight="1">
      <c r="A43" s="26" t="s">
        <v>246</v>
      </c>
      <c r="B43" s="307"/>
      <c r="C43" s="214"/>
      <c r="D43" s="215"/>
      <c r="E43" s="215"/>
      <c r="F43" s="215"/>
      <c r="G43" s="215"/>
      <c r="H43" s="215"/>
      <c r="I43" s="353">
        <f t="shared" si="1"/>
        <v>0</v>
      </c>
      <c r="J43" s="353">
        <f t="shared" si="2"/>
        <v>0</v>
      </c>
      <c r="K43" s="215"/>
      <c r="L43" s="216"/>
    </row>
    <row r="44" spans="1:12" ht="4.5" customHeight="1">
      <c r="A44" s="27"/>
      <c r="B44" s="307"/>
      <c r="C44" s="30"/>
      <c r="D44" s="29"/>
      <c r="E44" s="29"/>
      <c r="F44" s="29"/>
      <c r="G44" s="29"/>
      <c r="H44" s="29"/>
      <c r="I44" s="243">
        <f t="shared" si="1"/>
        <v>0</v>
      </c>
      <c r="J44" s="243">
        <f t="shared" si="2"/>
        <v>0</v>
      </c>
      <c r="K44" s="29"/>
      <c r="L44" s="87"/>
    </row>
    <row r="45" spans="1:12" ht="17.25" customHeight="1">
      <c r="A45" s="293" t="s">
        <v>200</v>
      </c>
      <c r="B45" s="308"/>
      <c r="C45" s="30">
        <f>SUM(C46:C47)</f>
        <v>0</v>
      </c>
      <c r="D45" s="29">
        <f aca="true" t="shared" si="9" ref="D45:K45">SUM(D46:D47)</f>
        <v>0</v>
      </c>
      <c r="E45" s="29">
        <f t="shared" si="9"/>
        <v>0</v>
      </c>
      <c r="F45" s="29">
        <f t="shared" si="9"/>
        <v>0</v>
      </c>
      <c r="G45" s="29">
        <f t="shared" si="9"/>
        <v>0</v>
      </c>
      <c r="H45" s="29">
        <f t="shared" si="9"/>
        <v>0</v>
      </c>
      <c r="I45" s="243">
        <f t="shared" si="1"/>
        <v>0</v>
      </c>
      <c r="J45" s="243">
        <f t="shared" si="2"/>
        <v>0</v>
      </c>
      <c r="K45" s="29">
        <f t="shared" si="9"/>
        <v>0</v>
      </c>
      <c r="L45" s="87">
        <f>SUM(L46:L47)</f>
        <v>0</v>
      </c>
    </row>
    <row r="46" spans="1:12" ht="11.25" customHeight="1">
      <c r="A46" s="274" t="s">
        <v>581</v>
      </c>
      <c r="B46" s="308"/>
      <c r="C46" s="310"/>
      <c r="D46" s="296"/>
      <c r="E46" s="296"/>
      <c r="F46" s="296"/>
      <c r="G46" s="296"/>
      <c r="H46" s="296"/>
      <c r="I46" s="361">
        <f t="shared" si="1"/>
        <v>0</v>
      </c>
      <c r="J46" s="361">
        <f t="shared" si="2"/>
        <v>0</v>
      </c>
      <c r="K46" s="296"/>
      <c r="L46" s="329"/>
    </row>
    <row r="47" spans="1:12" ht="11.25" customHeight="1">
      <c r="A47" s="295" t="s">
        <v>246</v>
      </c>
      <c r="B47" s="308"/>
      <c r="C47" s="311"/>
      <c r="D47" s="297"/>
      <c r="E47" s="297"/>
      <c r="F47" s="297"/>
      <c r="G47" s="297"/>
      <c r="H47" s="297"/>
      <c r="I47" s="362">
        <f t="shared" si="1"/>
        <v>0</v>
      </c>
      <c r="J47" s="362">
        <f t="shared" si="2"/>
        <v>0</v>
      </c>
      <c r="K47" s="297"/>
      <c r="L47" s="330"/>
    </row>
    <row r="48" spans="1:12" ht="4.5" customHeight="1">
      <c r="A48" s="298"/>
      <c r="B48" s="308"/>
      <c r="C48" s="30"/>
      <c r="D48" s="29"/>
      <c r="E48" s="29"/>
      <c r="F48" s="29"/>
      <c r="G48" s="29"/>
      <c r="H48" s="29"/>
      <c r="I48" s="243">
        <f t="shared" si="1"/>
        <v>0</v>
      </c>
      <c r="J48" s="243">
        <f t="shared" si="2"/>
        <v>0</v>
      </c>
      <c r="K48" s="29"/>
      <c r="L48" s="87"/>
    </row>
    <row r="49" spans="1:12" ht="17.25" customHeight="1">
      <c r="A49" s="293" t="s">
        <v>201</v>
      </c>
      <c r="B49" s="308"/>
      <c r="C49" s="34">
        <f>SUM(C50:C51)</f>
        <v>0</v>
      </c>
      <c r="D49" s="33">
        <f aca="true" t="shared" si="10" ref="D49:K49">SUM(D50:D51)</f>
        <v>0</v>
      </c>
      <c r="E49" s="33">
        <f t="shared" si="10"/>
        <v>0</v>
      </c>
      <c r="F49" s="33">
        <f t="shared" si="10"/>
        <v>0</v>
      </c>
      <c r="G49" s="33">
        <f t="shared" si="10"/>
        <v>0</v>
      </c>
      <c r="H49" s="33">
        <f t="shared" si="10"/>
        <v>0</v>
      </c>
      <c r="I49" s="320">
        <f t="shared" si="1"/>
        <v>0</v>
      </c>
      <c r="J49" s="320">
        <f t="shared" si="2"/>
        <v>0</v>
      </c>
      <c r="K49" s="33">
        <f t="shared" si="10"/>
        <v>0</v>
      </c>
      <c r="L49" s="106">
        <f>SUM(L50:L51)</f>
        <v>0</v>
      </c>
    </row>
    <row r="50" spans="1:12" ht="11.25" customHeight="1">
      <c r="A50" s="274" t="s">
        <v>582</v>
      </c>
      <c r="B50" s="308"/>
      <c r="C50" s="280"/>
      <c r="D50" s="281"/>
      <c r="E50" s="281"/>
      <c r="F50" s="281"/>
      <c r="G50" s="281"/>
      <c r="H50" s="281"/>
      <c r="I50" s="345">
        <f t="shared" si="1"/>
        <v>0</v>
      </c>
      <c r="J50" s="345">
        <f t="shared" si="2"/>
        <v>0</v>
      </c>
      <c r="K50" s="281"/>
      <c r="L50" s="331"/>
    </row>
    <row r="51" spans="1:12" ht="11.25" customHeight="1">
      <c r="A51" s="274" t="s">
        <v>246</v>
      </c>
      <c r="B51" s="308"/>
      <c r="C51" s="217"/>
      <c r="D51" s="218"/>
      <c r="E51" s="218"/>
      <c r="F51" s="218"/>
      <c r="G51" s="218"/>
      <c r="H51" s="218"/>
      <c r="I51" s="363">
        <f t="shared" si="1"/>
        <v>0</v>
      </c>
      <c r="J51" s="363">
        <f t="shared" si="2"/>
        <v>0</v>
      </c>
      <c r="K51" s="218"/>
      <c r="L51" s="219"/>
    </row>
    <row r="52" spans="1:12" ht="4.5" customHeight="1">
      <c r="A52" s="298"/>
      <c r="B52" s="308"/>
      <c r="C52" s="30"/>
      <c r="D52" s="29"/>
      <c r="E52" s="29"/>
      <c r="F52" s="29"/>
      <c r="G52" s="29"/>
      <c r="H52" s="29"/>
      <c r="I52" s="243">
        <f t="shared" si="1"/>
        <v>0</v>
      </c>
      <c r="J52" s="243">
        <f t="shared" si="2"/>
        <v>0</v>
      </c>
      <c r="K52" s="29"/>
      <c r="L52" s="87"/>
    </row>
    <row r="53" spans="1:12" ht="12.75" customHeight="1">
      <c r="A53" s="23" t="s">
        <v>202</v>
      </c>
      <c r="B53" s="307"/>
      <c r="C53" s="34">
        <f aca="true" t="shared" si="11" ref="C53:K53">SUM(C54:C65)</f>
        <v>0</v>
      </c>
      <c r="D53" s="33">
        <f t="shared" si="11"/>
        <v>0</v>
      </c>
      <c r="E53" s="33">
        <f t="shared" si="11"/>
        <v>0</v>
      </c>
      <c r="F53" s="33">
        <f t="shared" si="11"/>
        <v>0</v>
      </c>
      <c r="G53" s="33">
        <f t="shared" si="11"/>
        <v>0</v>
      </c>
      <c r="H53" s="33">
        <f t="shared" si="11"/>
        <v>0</v>
      </c>
      <c r="I53" s="320">
        <f t="shared" si="1"/>
        <v>0</v>
      </c>
      <c r="J53" s="320">
        <f t="shared" si="2"/>
        <v>0</v>
      </c>
      <c r="K53" s="33">
        <f t="shared" si="11"/>
        <v>0</v>
      </c>
      <c r="L53" s="106">
        <f>SUM(L54:L65)</f>
        <v>0</v>
      </c>
    </row>
    <row r="54" spans="1:12" ht="12.75" customHeight="1">
      <c r="A54" s="295" t="s">
        <v>583</v>
      </c>
      <c r="B54" s="307"/>
      <c r="C54" s="214"/>
      <c r="D54" s="215"/>
      <c r="E54" s="215"/>
      <c r="F54" s="215"/>
      <c r="G54" s="215"/>
      <c r="H54" s="215"/>
      <c r="I54" s="353">
        <f t="shared" si="1"/>
        <v>0</v>
      </c>
      <c r="J54" s="353">
        <f t="shared" si="2"/>
        <v>0</v>
      </c>
      <c r="K54" s="215"/>
      <c r="L54" s="216"/>
    </row>
    <row r="55" spans="1:12" ht="12.75" customHeight="1">
      <c r="A55" s="295" t="s">
        <v>245</v>
      </c>
      <c r="B55" s="307"/>
      <c r="C55" s="214"/>
      <c r="D55" s="215"/>
      <c r="E55" s="215"/>
      <c r="F55" s="215"/>
      <c r="G55" s="215"/>
      <c r="H55" s="215"/>
      <c r="I55" s="353">
        <f t="shared" si="1"/>
        <v>0</v>
      </c>
      <c r="J55" s="353">
        <f t="shared" si="2"/>
        <v>0</v>
      </c>
      <c r="K55" s="215"/>
      <c r="L55" s="216"/>
    </row>
    <row r="56" spans="1:12" ht="12.75" customHeight="1">
      <c r="A56" s="295" t="s">
        <v>7</v>
      </c>
      <c r="B56" s="307"/>
      <c r="C56" s="214"/>
      <c r="D56" s="215"/>
      <c r="E56" s="215"/>
      <c r="F56" s="215"/>
      <c r="G56" s="215"/>
      <c r="H56" s="215"/>
      <c r="I56" s="353">
        <f t="shared" si="1"/>
        <v>0</v>
      </c>
      <c r="J56" s="353">
        <f t="shared" si="2"/>
        <v>0</v>
      </c>
      <c r="K56" s="215"/>
      <c r="L56" s="216"/>
    </row>
    <row r="57" spans="1:12" ht="12.75" customHeight="1">
      <c r="A57" s="295" t="s">
        <v>584</v>
      </c>
      <c r="B57" s="307"/>
      <c r="C57" s="214"/>
      <c r="D57" s="215"/>
      <c r="E57" s="215"/>
      <c r="F57" s="215"/>
      <c r="G57" s="215"/>
      <c r="H57" s="215"/>
      <c r="I57" s="353">
        <f t="shared" si="1"/>
        <v>0</v>
      </c>
      <c r="J57" s="353">
        <f t="shared" si="2"/>
        <v>0</v>
      </c>
      <c r="K57" s="215"/>
      <c r="L57" s="216"/>
    </row>
    <row r="58" spans="1:12" ht="12.75" customHeight="1">
      <c r="A58" s="295" t="s">
        <v>585</v>
      </c>
      <c r="B58" s="307"/>
      <c r="C58" s="214"/>
      <c r="D58" s="215"/>
      <c r="E58" s="215"/>
      <c r="F58" s="215"/>
      <c r="G58" s="215"/>
      <c r="H58" s="215"/>
      <c r="I58" s="353">
        <f t="shared" si="1"/>
        <v>0</v>
      </c>
      <c r="J58" s="353">
        <f t="shared" si="2"/>
        <v>0</v>
      </c>
      <c r="K58" s="215"/>
      <c r="L58" s="216"/>
    </row>
    <row r="59" spans="1:12" ht="12.75" customHeight="1">
      <c r="A59" s="295" t="s">
        <v>8</v>
      </c>
      <c r="B59" s="307"/>
      <c r="C59" s="214"/>
      <c r="D59" s="215"/>
      <c r="E59" s="215"/>
      <c r="F59" s="215"/>
      <c r="G59" s="215"/>
      <c r="H59" s="215"/>
      <c r="I59" s="353">
        <f t="shared" si="1"/>
        <v>0</v>
      </c>
      <c r="J59" s="353">
        <f t="shared" si="2"/>
        <v>0</v>
      </c>
      <c r="K59" s="215"/>
      <c r="L59" s="216"/>
    </row>
    <row r="60" spans="1:12" ht="12.75" customHeight="1">
      <c r="A60" s="295" t="s">
        <v>9</v>
      </c>
      <c r="B60" s="307"/>
      <c r="C60" s="214"/>
      <c r="D60" s="215"/>
      <c r="E60" s="215"/>
      <c r="F60" s="215"/>
      <c r="G60" s="215"/>
      <c r="H60" s="215"/>
      <c r="I60" s="353">
        <f t="shared" si="1"/>
        <v>0</v>
      </c>
      <c r="J60" s="353">
        <f t="shared" si="2"/>
        <v>0</v>
      </c>
      <c r="K60" s="215"/>
      <c r="L60" s="216"/>
    </row>
    <row r="61" spans="1:12" ht="12.75" customHeight="1">
      <c r="A61" s="295" t="s">
        <v>132</v>
      </c>
      <c r="B61" s="307"/>
      <c r="C61" s="214"/>
      <c r="D61" s="215"/>
      <c r="E61" s="215"/>
      <c r="F61" s="215"/>
      <c r="G61" s="215"/>
      <c r="H61" s="215"/>
      <c r="I61" s="353">
        <f t="shared" si="1"/>
        <v>0</v>
      </c>
      <c r="J61" s="353">
        <f t="shared" si="2"/>
        <v>0</v>
      </c>
      <c r="K61" s="215"/>
      <c r="L61" s="216"/>
    </row>
    <row r="62" spans="1:12" ht="12.75" customHeight="1">
      <c r="A62" s="295" t="s">
        <v>586</v>
      </c>
      <c r="B62" s="307"/>
      <c r="C62" s="214"/>
      <c r="D62" s="215"/>
      <c r="E62" s="215"/>
      <c r="F62" s="215"/>
      <c r="G62" s="215"/>
      <c r="H62" s="215"/>
      <c r="I62" s="353">
        <f t="shared" si="1"/>
        <v>0</v>
      </c>
      <c r="J62" s="353">
        <f t="shared" si="2"/>
        <v>0</v>
      </c>
      <c r="K62" s="215"/>
      <c r="L62" s="216"/>
    </row>
    <row r="63" spans="1:12" ht="12.75" customHeight="1">
      <c r="A63" s="295" t="s">
        <v>587</v>
      </c>
      <c r="B63" s="307"/>
      <c r="C63" s="214"/>
      <c r="D63" s="215"/>
      <c r="E63" s="215"/>
      <c r="F63" s="215"/>
      <c r="G63" s="215"/>
      <c r="H63" s="215"/>
      <c r="I63" s="353">
        <f t="shared" si="1"/>
        <v>0</v>
      </c>
      <c r="J63" s="353">
        <f t="shared" si="2"/>
        <v>0</v>
      </c>
      <c r="K63" s="215"/>
      <c r="L63" s="216"/>
    </row>
    <row r="64" spans="1:12" ht="12.75" customHeight="1">
      <c r="A64" s="295" t="s">
        <v>588</v>
      </c>
      <c r="B64" s="307"/>
      <c r="C64" s="214"/>
      <c r="D64" s="215"/>
      <c r="E64" s="215"/>
      <c r="F64" s="215"/>
      <c r="G64" s="215"/>
      <c r="H64" s="215"/>
      <c r="I64" s="353">
        <f t="shared" si="1"/>
        <v>0</v>
      </c>
      <c r="J64" s="353">
        <f t="shared" si="2"/>
        <v>0</v>
      </c>
      <c r="K64" s="215"/>
      <c r="L64" s="216"/>
    </row>
    <row r="65" spans="1:12" ht="12.75" customHeight="1">
      <c r="A65" s="26" t="s">
        <v>246</v>
      </c>
      <c r="B65" s="307"/>
      <c r="C65" s="214"/>
      <c r="D65" s="215"/>
      <c r="E65" s="215"/>
      <c r="F65" s="215"/>
      <c r="G65" s="215"/>
      <c r="H65" s="215"/>
      <c r="I65" s="353">
        <f t="shared" si="1"/>
        <v>0</v>
      </c>
      <c r="J65" s="353">
        <f t="shared" si="2"/>
        <v>0</v>
      </c>
      <c r="K65" s="215"/>
      <c r="L65" s="216"/>
    </row>
    <row r="66" spans="1:12" ht="4.5" customHeight="1">
      <c r="A66" s="299"/>
      <c r="B66" s="308"/>
      <c r="C66" s="30"/>
      <c r="D66" s="29"/>
      <c r="E66" s="29"/>
      <c r="F66" s="29"/>
      <c r="G66" s="29"/>
      <c r="H66" s="29"/>
      <c r="I66" s="243">
        <f t="shared" si="1"/>
        <v>0</v>
      </c>
      <c r="J66" s="243">
        <f t="shared" si="2"/>
        <v>0</v>
      </c>
      <c r="K66" s="29"/>
      <c r="L66" s="87"/>
    </row>
    <row r="67" spans="1:12" ht="17.25" customHeight="1">
      <c r="A67" s="293" t="s">
        <v>312</v>
      </c>
      <c r="B67" s="308"/>
      <c r="C67" s="30">
        <f>SUM(C68:C69)</f>
        <v>0</v>
      </c>
      <c r="D67" s="29">
        <f aca="true" t="shared" si="12" ref="D67:K67">SUM(D68:D69)</f>
        <v>0</v>
      </c>
      <c r="E67" s="29">
        <f t="shared" si="12"/>
        <v>0</v>
      </c>
      <c r="F67" s="29">
        <f t="shared" si="12"/>
        <v>0</v>
      </c>
      <c r="G67" s="29">
        <f t="shared" si="12"/>
        <v>0</v>
      </c>
      <c r="H67" s="29">
        <f t="shared" si="12"/>
        <v>0</v>
      </c>
      <c r="I67" s="243">
        <f t="shared" si="1"/>
        <v>0</v>
      </c>
      <c r="J67" s="243">
        <f t="shared" si="2"/>
        <v>0</v>
      </c>
      <c r="K67" s="29">
        <f t="shared" si="12"/>
        <v>0</v>
      </c>
      <c r="L67" s="87">
        <f>SUM(L68:L69)</f>
        <v>0</v>
      </c>
    </row>
    <row r="68" spans="1:12" ht="11.25" customHeight="1">
      <c r="A68" s="300" t="s">
        <v>327</v>
      </c>
      <c r="B68" s="308"/>
      <c r="C68" s="280"/>
      <c r="D68" s="281"/>
      <c r="E68" s="281"/>
      <c r="F68" s="281"/>
      <c r="G68" s="281"/>
      <c r="H68" s="281"/>
      <c r="I68" s="345">
        <f t="shared" si="1"/>
        <v>0</v>
      </c>
      <c r="J68" s="345">
        <f t="shared" si="2"/>
        <v>0</v>
      </c>
      <c r="K68" s="281"/>
      <c r="L68" s="331"/>
    </row>
    <row r="69" spans="1:12" ht="11.25" customHeight="1">
      <c r="A69" s="300"/>
      <c r="B69" s="308"/>
      <c r="C69" s="217"/>
      <c r="D69" s="218"/>
      <c r="E69" s="218"/>
      <c r="F69" s="218"/>
      <c r="G69" s="218"/>
      <c r="H69" s="218"/>
      <c r="I69" s="363">
        <f t="shared" si="1"/>
        <v>0</v>
      </c>
      <c r="J69" s="363">
        <f t="shared" si="2"/>
        <v>0</v>
      </c>
      <c r="K69" s="218"/>
      <c r="L69" s="219"/>
    </row>
    <row r="70" spans="1:12" ht="4.5" customHeight="1">
      <c r="A70" s="299"/>
      <c r="B70" s="308"/>
      <c r="C70" s="30"/>
      <c r="D70" s="29"/>
      <c r="E70" s="29"/>
      <c r="F70" s="29"/>
      <c r="G70" s="29"/>
      <c r="H70" s="29"/>
      <c r="I70" s="243">
        <f t="shared" si="1"/>
        <v>0</v>
      </c>
      <c r="J70" s="243">
        <f t="shared" si="2"/>
        <v>0</v>
      </c>
      <c r="K70" s="29"/>
      <c r="L70" s="87"/>
    </row>
    <row r="71" spans="1:12" ht="17.25" customHeight="1">
      <c r="A71" s="293" t="s">
        <v>28</v>
      </c>
      <c r="B71" s="308"/>
      <c r="C71" s="30">
        <f>SUM(C72:C73)</f>
        <v>0</v>
      </c>
      <c r="D71" s="29">
        <f aca="true" t="shared" si="13" ref="D71:K71">SUM(D72:D73)</f>
        <v>0</v>
      </c>
      <c r="E71" s="29">
        <f t="shared" si="13"/>
        <v>0</v>
      </c>
      <c r="F71" s="29">
        <f t="shared" si="13"/>
        <v>0</v>
      </c>
      <c r="G71" s="29">
        <f t="shared" si="13"/>
        <v>0</v>
      </c>
      <c r="H71" s="29">
        <f t="shared" si="13"/>
        <v>0</v>
      </c>
      <c r="I71" s="243">
        <f t="shared" si="1"/>
        <v>0</v>
      </c>
      <c r="J71" s="243">
        <f t="shared" si="2"/>
        <v>0</v>
      </c>
      <c r="K71" s="29">
        <f t="shared" si="13"/>
        <v>0</v>
      </c>
      <c r="L71" s="87">
        <f>SUM(L72:L73)</f>
        <v>0</v>
      </c>
    </row>
    <row r="72" spans="1:12" ht="11.25" customHeight="1">
      <c r="A72" s="300" t="s">
        <v>327</v>
      </c>
      <c r="B72" s="308"/>
      <c r="C72" s="280"/>
      <c r="D72" s="281"/>
      <c r="E72" s="281"/>
      <c r="F72" s="281"/>
      <c r="G72" s="281"/>
      <c r="H72" s="281"/>
      <c r="I72" s="345">
        <f aca="true" t="shared" si="14" ref="I72:I85">SUM(E72:H72)</f>
        <v>0</v>
      </c>
      <c r="J72" s="345">
        <f aca="true" t="shared" si="15" ref="J72:J85">IF(D72=0,C72+I72,D72+I72)</f>
        <v>0</v>
      </c>
      <c r="K72" s="281"/>
      <c r="L72" s="331"/>
    </row>
    <row r="73" spans="1:12" ht="11.25" customHeight="1">
      <c r="A73" s="300"/>
      <c r="B73" s="308"/>
      <c r="C73" s="217"/>
      <c r="D73" s="218"/>
      <c r="E73" s="218"/>
      <c r="F73" s="218"/>
      <c r="G73" s="218"/>
      <c r="H73" s="218"/>
      <c r="I73" s="363">
        <f t="shared" si="14"/>
        <v>0</v>
      </c>
      <c r="J73" s="363">
        <f t="shared" si="15"/>
        <v>0</v>
      </c>
      <c r="K73" s="218"/>
      <c r="L73" s="219"/>
    </row>
    <row r="74" spans="1:12" ht="4.5" customHeight="1">
      <c r="A74" s="27"/>
      <c r="B74" s="307"/>
      <c r="C74" s="30"/>
      <c r="D74" s="29"/>
      <c r="E74" s="29"/>
      <c r="F74" s="29"/>
      <c r="G74" s="29"/>
      <c r="H74" s="29"/>
      <c r="I74" s="243">
        <f t="shared" si="14"/>
        <v>0</v>
      </c>
      <c r="J74" s="243">
        <f t="shared" si="15"/>
        <v>0</v>
      </c>
      <c r="K74" s="29"/>
      <c r="L74" s="87"/>
    </row>
    <row r="75" spans="1:12" ht="17.25" customHeight="1">
      <c r="A75" s="293" t="s">
        <v>55</v>
      </c>
      <c r="B75" s="308"/>
      <c r="C75" s="30">
        <f>SUM(C76:C77)</f>
        <v>0</v>
      </c>
      <c r="D75" s="29">
        <f aca="true" t="shared" si="16" ref="D75:K75">SUM(D76:D77)</f>
        <v>0</v>
      </c>
      <c r="E75" s="29">
        <f t="shared" si="16"/>
        <v>0</v>
      </c>
      <c r="F75" s="29">
        <f t="shared" si="16"/>
        <v>0</v>
      </c>
      <c r="G75" s="29">
        <f t="shared" si="16"/>
        <v>0</v>
      </c>
      <c r="H75" s="29">
        <f t="shared" si="16"/>
        <v>0</v>
      </c>
      <c r="I75" s="243">
        <f t="shared" si="14"/>
        <v>0</v>
      </c>
      <c r="J75" s="243">
        <f t="shared" si="15"/>
        <v>0</v>
      </c>
      <c r="K75" s="29">
        <f t="shared" si="16"/>
        <v>0</v>
      </c>
      <c r="L75" s="87">
        <f>SUM(L76:L77)</f>
        <v>0</v>
      </c>
    </row>
    <row r="76" spans="1:12" ht="11.25" customHeight="1">
      <c r="A76" s="295" t="s">
        <v>171</v>
      </c>
      <c r="B76" s="308"/>
      <c r="C76" s="280"/>
      <c r="D76" s="281"/>
      <c r="E76" s="281"/>
      <c r="F76" s="281"/>
      <c r="G76" s="281"/>
      <c r="H76" s="281"/>
      <c r="I76" s="345">
        <f t="shared" si="14"/>
        <v>0</v>
      </c>
      <c r="J76" s="345">
        <f t="shared" si="15"/>
        <v>0</v>
      </c>
      <c r="K76" s="281"/>
      <c r="L76" s="331"/>
    </row>
    <row r="77" spans="1:12" ht="11.25" customHeight="1">
      <c r="A77" s="301" t="s">
        <v>589</v>
      </c>
      <c r="B77" s="308"/>
      <c r="C77" s="217"/>
      <c r="D77" s="218"/>
      <c r="E77" s="218"/>
      <c r="F77" s="218"/>
      <c r="G77" s="218"/>
      <c r="H77" s="218"/>
      <c r="I77" s="363">
        <f t="shared" si="14"/>
        <v>0</v>
      </c>
      <c r="J77" s="363">
        <f t="shared" si="15"/>
        <v>0</v>
      </c>
      <c r="K77" s="218"/>
      <c r="L77" s="219"/>
    </row>
    <row r="78" spans="1:12" ht="4.5" customHeight="1">
      <c r="A78" s="298"/>
      <c r="B78" s="308"/>
      <c r="C78" s="34"/>
      <c r="D78" s="33"/>
      <c r="E78" s="33"/>
      <c r="F78" s="33"/>
      <c r="G78" s="33"/>
      <c r="H78" s="33"/>
      <c r="I78" s="320">
        <f t="shared" si="14"/>
        <v>0</v>
      </c>
      <c r="J78" s="320">
        <f t="shared" si="15"/>
        <v>0</v>
      </c>
      <c r="K78" s="33"/>
      <c r="L78" s="106"/>
    </row>
    <row r="79" spans="1:24" ht="12.75" customHeight="1">
      <c r="A79" s="388" t="s">
        <v>924</v>
      </c>
      <c r="B79" s="312">
        <v>1</v>
      </c>
      <c r="C79" s="37">
        <f>C8+C29+C45+C49+C53+C67+C71+C75</f>
        <v>0</v>
      </c>
      <c r="D79" s="36">
        <f aca="true" t="shared" si="17" ref="D79:K79">D8+D29+D45+D49+D53+D67+D71+D75</f>
        <v>0</v>
      </c>
      <c r="E79" s="36">
        <f t="shared" si="17"/>
        <v>0</v>
      </c>
      <c r="F79" s="36">
        <f t="shared" si="17"/>
        <v>0</v>
      </c>
      <c r="G79" s="36">
        <f t="shared" si="17"/>
        <v>0</v>
      </c>
      <c r="H79" s="36">
        <f t="shared" si="17"/>
        <v>0</v>
      </c>
      <c r="I79" s="332">
        <f t="shared" si="14"/>
        <v>0</v>
      </c>
      <c r="J79" s="332">
        <f t="shared" si="15"/>
        <v>0</v>
      </c>
      <c r="K79" s="36">
        <f t="shared" si="17"/>
        <v>0</v>
      </c>
      <c r="L79" s="115">
        <f>L8+L29+L45+L49+L53+L67+L71+L75</f>
        <v>0</v>
      </c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1:24" ht="12.75" customHeight="1">
      <c r="A80" s="405"/>
      <c r="B80" s="406"/>
      <c r="C80" s="407"/>
      <c r="D80" s="407"/>
      <c r="E80" s="407"/>
      <c r="F80" s="407"/>
      <c r="G80" s="407"/>
      <c r="H80" s="407"/>
      <c r="I80" s="408"/>
      <c r="J80" s="408"/>
      <c r="K80" s="407"/>
      <c r="L80" s="407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1:12" ht="12.75" customHeight="1">
      <c r="A81" s="303" t="s">
        <v>245</v>
      </c>
      <c r="B81" s="302"/>
      <c r="C81" s="304">
        <f aca="true" t="shared" si="18" ref="C81:K81">SUM(C82:C85)</f>
        <v>0</v>
      </c>
      <c r="D81" s="305">
        <f t="shared" si="18"/>
        <v>0</v>
      </c>
      <c r="E81" s="305">
        <f t="shared" si="18"/>
        <v>0</v>
      </c>
      <c r="F81" s="305">
        <f t="shared" si="18"/>
        <v>0</v>
      </c>
      <c r="G81" s="305">
        <f t="shared" si="18"/>
        <v>0</v>
      </c>
      <c r="H81" s="305">
        <f t="shared" si="18"/>
        <v>0</v>
      </c>
      <c r="I81" s="333">
        <f t="shared" si="14"/>
        <v>0</v>
      </c>
      <c r="J81" s="333">
        <f t="shared" si="15"/>
        <v>0</v>
      </c>
      <c r="K81" s="305">
        <f t="shared" si="18"/>
        <v>0</v>
      </c>
      <c r="L81" s="306">
        <f>SUM(L82:L85)</f>
        <v>0</v>
      </c>
    </row>
    <row r="82" spans="1:12" ht="12.75" customHeight="1">
      <c r="A82" s="26" t="s">
        <v>96</v>
      </c>
      <c r="B82" s="307"/>
      <c r="C82" s="214"/>
      <c r="D82" s="215"/>
      <c r="E82" s="215"/>
      <c r="F82" s="215"/>
      <c r="G82" s="215"/>
      <c r="H82" s="215"/>
      <c r="I82" s="353">
        <f t="shared" si="14"/>
        <v>0</v>
      </c>
      <c r="J82" s="353">
        <f t="shared" si="15"/>
        <v>0</v>
      </c>
      <c r="K82" s="215"/>
      <c r="L82" s="216"/>
    </row>
    <row r="83" spans="1:12" ht="12.75" customHeight="1">
      <c r="A83" s="26" t="s">
        <v>133</v>
      </c>
      <c r="B83" s="307"/>
      <c r="C83" s="214"/>
      <c r="D83" s="215"/>
      <c r="E83" s="215"/>
      <c r="F83" s="215"/>
      <c r="G83" s="215"/>
      <c r="H83" s="215"/>
      <c r="I83" s="353">
        <f t="shared" si="14"/>
        <v>0</v>
      </c>
      <c r="J83" s="353">
        <f t="shared" si="15"/>
        <v>0</v>
      </c>
      <c r="K83" s="215"/>
      <c r="L83" s="216"/>
    </row>
    <row r="84" spans="1:12" ht="12.75" customHeight="1">
      <c r="A84" s="26" t="s">
        <v>134</v>
      </c>
      <c r="B84" s="307"/>
      <c r="C84" s="214"/>
      <c r="D84" s="215"/>
      <c r="E84" s="215"/>
      <c r="F84" s="215"/>
      <c r="G84" s="215"/>
      <c r="H84" s="215"/>
      <c r="I84" s="353">
        <f t="shared" si="14"/>
        <v>0</v>
      </c>
      <c r="J84" s="353">
        <f t="shared" si="15"/>
        <v>0</v>
      </c>
      <c r="K84" s="215"/>
      <c r="L84" s="216"/>
    </row>
    <row r="85" spans="1:12" ht="12.75" customHeight="1">
      <c r="A85" s="82" t="s">
        <v>135</v>
      </c>
      <c r="B85" s="326"/>
      <c r="C85" s="234"/>
      <c r="D85" s="235"/>
      <c r="E85" s="235"/>
      <c r="F85" s="235"/>
      <c r="G85" s="235"/>
      <c r="H85" s="235"/>
      <c r="I85" s="364">
        <f t="shared" si="14"/>
        <v>0</v>
      </c>
      <c r="J85" s="364">
        <f t="shared" si="15"/>
        <v>0</v>
      </c>
      <c r="K85" s="235"/>
      <c r="L85" s="238"/>
    </row>
    <row r="86" spans="1:23" ht="12.75" customHeight="1">
      <c r="A86" s="42"/>
      <c r="B86" s="39"/>
      <c r="C86" s="32"/>
      <c r="D86" s="32"/>
      <c r="E86" s="32"/>
      <c r="F86" s="32"/>
      <c r="G86" s="32"/>
      <c r="H86" s="32"/>
      <c r="I86" s="32"/>
      <c r="J86" s="32"/>
      <c r="K86" s="32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</row>
    <row r="87" spans="1:11" ht="12.75" customHeight="1">
      <c r="A87" s="38" t="str">
        <f>head27a</f>
        <v>References</v>
      </c>
      <c r="B87" s="39"/>
      <c r="C87" s="43"/>
      <c r="D87" s="43"/>
      <c r="E87" s="43"/>
      <c r="F87" s="43"/>
      <c r="G87" s="43"/>
      <c r="H87" s="43"/>
      <c r="I87" s="43"/>
      <c r="J87" s="43"/>
      <c r="K87" s="43"/>
    </row>
    <row r="88" spans="1:11" ht="12.75" customHeight="1">
      <c r="A88" s="54" t="s">
        <v>590</v>
      </c>
      <c r="B88" s="39"/>
      <c r="C88" s="42"/>
      <c r="D88" s="42"/>
      <c r="E88" s="43"/>
      <c r="F88" s="43"/>
      <c r="G88" s="43"/>
      <c r="H88" s="43"/>
      <c r="I88" s="43"/>
      <c r="J88" s="43"/>
      <c r="K88" s="43"/>
    </row>
    <row r="89" spans="1:11" ht="11.25" customHeight="1">
      <c r="A89" s="47"/>
      <c r="B89" s="39"/>
      <c r="C89" s="42"/>
      <c r="D89" s="42"/>
      <c r="E89" s="43"/>
      <c r="F89" s="43"/>
      <c r="G89" s="43"/>
      <c r="H89" s="43"/>
      <c r="I89" s="43"/>
      <c r="J89" s="43"/>
      <c r="K89" s="43"/>
    </row>
    <row r="90" spans="1:11" ht="11.25" customHeight="1">
      <c r="A90" s="56" t="s">
        <v>248</v>
      </c>
      <c r="B90" s="44"/>
      <c r="C90" s="73">
        <f>C79-('E3-Capex'!C32-SE6b!C79)</f>
        <v>0</v>
      </c>
      <c r="D90" s="73">
        <f>D79-('E3-Capex'!D32-SE6b!D79)</f>
        <v>0</v>
      </c>
      <c r="E90" s="73">
        <f>E79-('E3-Capex'!E32-SE6b!E79)</f>
        <v>0</v>
      </c>
      <c r="F90" s="73">
        <f>F79-('E3-Capex'!F32-SE6b!F79)</f>
        <v>0</v>
      </c>
      <c r="G90" s="73">
        <f>G79-('E3-Capex'!G32-SE6b!G79)</f>
        <v>0</v>
      </c>
      <c r="H90" s="73">
        <f>H79-('E3-Capex'!H32-SE6b!H79)</f>
        <v>0</v>
      </c>
      <c r="I90" s="73">
        <f>I79-('E3-Capex'!I32-SE6b!I79)</f>
        <v>0</v>
      </c>
      <c r="J90" s="73">
        <f>J79-('E3-Capex'!J32-SE6b!J79)</f>
        <v>0</v>
      </c>
      <c r="K90" s="73">
        <f>K79-('E3-Capex'!K32-SE6b!K79)</f>
        <v>0</v>
      </c>
    </row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</sheetData>
  <sheetProtection/>
  <mergeCells count="3">
    <mergeCell ref="A2:A3"/>
    <mergeCell ref="B2:B3"/>
    <mergeCell ref="C2:J2"/>
  </mergeCells>
  <dataValidations count="1">
    <dataValidation type="whole" allowBlank="1" showInputMessage="1" showErrorMessage="1" sqref="C10:H11 K10:L11 C13:H15 K13:L15 C17:H19 K17:L19 C21:H22 K21:L22 C24:H27 K24:L28 C30:H43 K30:L43 C46:H47 K46:L47 C50:H51 K50:L52 C54:H65 K54:L65 C68:H69 K68:L69 C72:H73 K72:L74 C76:H77 K76:L77 C82:H85 K82:L85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">
    <tabColor rgb="FFC4FCDF"/>
  </sheetPr>
  <dimension ref="A1:X90"/>
  <sheetViews>
    <sheetView showGridLines="0" zoomScale="86" zoomScaleNormal="86" zoomScalePageLayoutView="0" workbookViewId="0" topLeftCell="A1">
      <selection activeCell="L92" sqref="L92"/>
    </sheetView>
  </sheetViews>
  <sheetFormatPr defaultColWidth="9.140625" defaultRowHeight="12.75"/>
  <cols>
    <col min="1" max="1" width="35.7109375" style="20" customWidth="1"/>
    <col min="2" max="2" width="3.140625" style="48" customWidth="1"/>
    <col min="3" max="11" width="8.7109375" style="20" customWidth="1"/>
    <col min="12" max="12" width="9.8515625" style="20" customWidth="1"/>
    <col min="13" max="13" width="9.57421875" style="20" customWidth="1"/>
    <col min="14" max="14" width="9.8515625" style="20" customWidth="1"/>
    <col min="15" max="17" width="9.57421875" style="20" customWidth="1"/>
    <col min="18" max="18" width="9.8515625" style="20" customWidth="1"/>
    <col min="19" max="21" width="9.57421875" style="20" customWidth="1"/>
    <col min="22" max="23" width="9.8515625" style="20" customWidth="1"/>
    <col min="24" max="16384" width="9.140625" style="20" customWidth="1"/>
  </cols>
  <sheetData>
    <row r="1" ht="13.5">
      <c r="A1" s="19" t="str">
        <f>MEAB10b&amp;" - "&amp;Date</f>
        <v> - Supporting Table SE6b Adjustments capital expenditure on renewal of existing assets by asset category - 28/02/2010</v>
      </c>
    </row>
    <row r="2" spans="1:12" ht="38.25">
      <c r="A2" s="434" t="str">
        <f>desc</f>
        <v>Description</v>
      </c>
      <c r="B2" s="432" t="str">
        <f>head27</f>
        <v>Ref</v>
      </c>
      <c r="C2" s="431" t="str">
        <f>Head9</f>
        <v>Budget Year 2010/11</v>
      </c>
      <c r="D2" s="428"/>
      <c r="E2" s="428"/>
      <c r="F2" s="428"/>
      <c r="G2" s="428"/>
      <c r="H2" s="428"/>
      <c r="I2" s="428"/>
      <c r="J2" s="429"/>
      <c r="K2" s="21" t="str">
        <f>Head10</f>
        <v>Budget Year +1 2011/12</v>
      </c>
      <c r="L2" s="85" t="str">
        <f>Head11</f>
        <v>Budget Year +2 2012/13</v>
      </c>
    </row>
    <row r="3" spans="1:12" ht="12.75" customHeight="1">
      <c r="A3" s="435"/>
      <c r="B3" s="433"/>
      <c r="C3" s="143" t="str">
        <f>Head6</f>
        <v>Original Budget</v>
      </c>
      <c r="D3" s="141" t="str">
        <f>Head54</f>
        <v>Prior Adjusted</v>
      </c>
      <c r="E3" s="141" t="str">
        <f>Head59</f>
        <v>Downward adjusts</v>
      </c>
      <c r="F3" s="141" t="str">
        <f>Head58</f>
        <v>Parent muni.</v>
      </c>
      <c r="G3" s="141" t="str">
        <f>Head53</f>
        <v>Unfore. Unavoid.</v>
      </c>
      <c r="H3" s="141" t="str">
        <f>Head50</f>
        <v>Other Adjusts.</v>
      </c>
      <c r="I3" s="155" t="str">
        <f>Head56</f>
        <v>Total Adjusts.</v>
      </c>
      <c r="J3" s="155" t="str">
        <f>Head7</f>
        <v>Adjusted Budget</v>
      </c>
      <c r="K3" s="108" t="str">
        <f>Head7</f>
        <v>Adjusted Budget</v>
      </c>
      <c r="L3" s="164" t="str">
        <f>Head7</f>
        <v>Adjusted Budget</v>
      </c>
    </row>
    <row r="4" spans="1:12" ht="12.75">
      <c r="A4" s="318"/>
      <c r="B4" s="319"/>
      <c r="C4" s="199"/>
      <c r="D4" s="200">
        <v>1</v>
      </c>
      <c r="E4" s="200">
        <v>2</v>
      </c>
      <c r="F4" s="200">
        <v>3</v>
      </c>
      <c r="G4" s="200">
        <v>4</v>
      </c>
      <c r="H4" s="200">
        <v>5</v>
      </c>
      <c r="I4" s="200">
        <v>6</v>
      </c>
      <c r="J4" s="200">
        <v>7</v>
      </c>
      <c r="K4" s="131"/>
      <c r="L4" s="132"/>
    </row>
    <row r="5" spans="1:12" ht="12.75">
      <c r="A5" s="322" t="s">
        <v>199</v>
      </c>
      <c r="B5" s="74">
        <v>1</v>
      </c>
      <c r="C5" s="323" t="s">
        <v>111</v>
      </c>
      <c r="D5" s="324" t="s">
        <v>325</v>
      </c>
      <c r="E5" s="324" t="s">
        <v>81</v>
      </c>
      <c r="F5" s="324" t="s">
        <v>37</v>
      </c>
      <c r="G5" s="325" t="s">
        <v>139</v>
      </c>
      <c r="H5" s="325" t="s">
        <v>12</v>
      </c>
      <c r="I5" s="325" t="s">
        <v>13</v>
      </c>
      <c r="J5" s="325" t="s">
        <v>14</v>
      </c>
      <c r="K5" s="134"/>
      <c r="L5" s="173"/>
    </row>
    <row r="6" spans="1:12" ht="12.75" customHeight="1">
      <c r="A6" s="387" t="s">
        <v>925</v>
      </c>
      <c r="B6" s="307"/>
      <c r="C6" s="327"/>
      <c r="D6" s="67"/>
      <c r="E6" s="67"/>
      <c r="F6" s="67"/>
      <c r="G6" s="67"/>
      <c r="H6" s="67"/>
      <c r="I6" s="67"/>
      <c r="J6" s="67"/>
      <c r="K6" s="67"/>
      <c r="L6" s="86"/>
    </row>
    <row r="7" spans="1:12" ht="4.5" customHeight="1">
      <c r="A7" s="23"/>
      <c r="B7" s="307"/>
      <c r="C7" s="30"/>
      <c r="D7" s="29"/>
      <c r="E7" s="29"/>
      <c r="F7" s="29"/>
      <c r="G7" s="29"/>
      <c r="H7" s="29"/>
      <c r="I7" s="29"/>
      <c r="J7" s="29"/>
      <c r="K7" s="29"/>
      <c r="L7" s="87"/>
    </row>
    <row r="8" spans="1:12" ht="11.25" customHeight="1">
      <c r="A8" s="293" t="s">
        <v>173</v>
      </c>
      <c r="B8" s="308"/>
      <c r="C8" s="321">
        <f aca="true" t="shared" si="0" ref="C8:K8">C9+C12+C16+C20+C23</f>
        <v>0</v>
      </c>
      <c r="D8" s="320">
        <f t="shared" si="0"/>
        <v>0</v>
      </c>
      <c r="E8" s="320">
        <f t="shared" si="0"/>
        <v>0</v>
      </c>
      <c r="F8" s="320">
        <f t="shared" si="0"/>
        <v>0</v>
      </c>
      <c r="G8" s="320">
        <f t="shared" si="0"/>
        <v>0</v>
      </c>
      <c r="H8" s="320">
        <f t="shared" si="0"/>
        <v>0</v>
      </c>
      <c r="I8" s="320">
        <f aca="true" t="shared" si="1" ref="I8:I71">SUM(E8:H8)</f>
        <v>0</v>
      </c>
      <c r="J8" s="320">
        <f aca="true" t="shared" si="2" ref="J8:J71">IF(D8=0,C8+I8,D8+I8)</f>
        <v>0</v>
      </c>
      <c r="K8" s="320">
        <f t="shared" si="0"/>
        <v>0</v>
      </c>
      <c r="L8" s="328">
        <f>L9+L12+L16+L20+L23</f>
        <v>0</v>
      </c>
    </row>
    <row r="9" spans="1:13" s="381" customFormat="1" ht="13.5">
      <c r="A9" s="274" t="s">
        <v>557</v>
      </c>
      <c r="B9" s="308"/>
      <c r="C9" s="344">
        <f>SUM(C10:C11)</f>
        <v>0</v>
      </c>
      <c r="D9" s="345">
        <f aca="true" t="shared" si="3" ref="D9:K9">SUM(D10:D11)</f>
        <v>0</v>
      </c>
      <c r="E9" s="345">
        <f t="shared" si="3"/>
        <v>0</v>
      </c>
      <c r="F9" s="345">
        <f t="shared" si="3"/>
        <v>0</v>
      </c>
      <c r="G9" s="345">
        <f t="shared" si="3"/>
        <v>0</v>
      </c>
      <c r="H9" s="345">
        <f t="shared" si="3"/>
        <v>0</v>
      </c>
      <c r="I9" s="345">
        <f t="shared" si="1"/>
        <v>0</v>
      </c>
      <c r="J9" s="345">
        <f t="shared" si="2"/>
        <v>0</v>
      </c>
      <c r="K9" s="345">
        <f t="shared" si="3"/>
        <v>0</v>
      </c>
      <c r="L9" s="346">
        <f>SUM(L10:L11)</f>
        <v>0</v>
      </c>
      <c r="M9" s="20"/>
    </row>
    <row r="10" spans="1:13" s="381" customFormat="1" ht="13.5">
      <c r="A10" s="294" t="s">
        <v>558</v>
      </c>
      <c r="B10" s="308"/>
      <c r="C10" s="214"/>
      <c r="D10" s="215"/>
      <c r="E10" s="215"/>
      <c r="F10" s="215"/>
      <c r="G10" s="215"/>
      <c r="H10" s="215"/>
      <c r="I10" s="353">
        <f t="shared" si="1"/>
        <v>0</v>
      </c>
      <c r="J10" s="353">
        <f t="shared" si="2"/>
        <v>0</v>
      </c>
      <c r="K10" s="215"/>
      <c r="L10" s="216"/>
      <c r="M10" s="20"/>
    </row>
    <row r="11" spans="1:13" s="381" customFormat="1" ht="13.5">
      <c r="A11" s="294" t="s">
        <v>559</v>
      </c>
      <c r="B11" s="308"/>
      <c r="C11" s="214"/>
      <c r="D11" s="215"/>
      <c r="E11" s="215"/>
      <c r="F11" s="215"/>
      <c r="G11" s="215"/>
      <c r="H11" s="215"/>
      <c r="I11" s="353">
        <f t="shared" si="1"/>
        <v>0</v>
      </c>
      <c r="J11" s="353">
        <f t="shared" si="2"/>
        <v>0</v>
      </c>
      <c r="K11" s="215"/>
      <c r="L11" s="216"/>
      <c r="M11" s="20"/>
    </row>
    <row r="12" spans="1:13" s="381" customFormat="1" ht="13.5">
      <c r="A12" s="274" t="s">
        <v>560</v>
      </c>
      <c r="B12" s="308"/>
      <c r="C12" s="356">
        <f>SUM(C13:C15)</f>
        <v>0</v>
      </c>
      <c r="D12" s="353">
        <f aca="true" t="shared" si="4" ref="D12:K12">SUM(D13:D15)</f>
        <v>0</v>
      </c>
      <c r="E12" s="353">
        <f t="shared" si="4"/>
        <v>0</v>
      </c>
      <c r="F12" s="353">
        <f t="shared" si="4"/>
        <v>0</v>
      </c>
      <c r="G12" s="353">
        <f t="shared" si="4"/>
        <v>0</v>
      </c>
      <c r="H12" s="353">
        <f t="shared" si="4"/>
        <v>0</v>
      </c>
      <c r="I12" s="353">
        <f t="shared" si="1"/>
        <v>0</v>
      </c>
      <c r="J12" s="353">
        <f t="shared" si="2"/>
        <v>0</v>
      </c>
      <c r="K12" s="353">
        <f t="shared" si="4"/>
        <v>0</v>
      </c>
      <c r="L12" s="354">
        <f>SUM(L13:L15)</f>
        <v>0</v>
      </c>
      <c r="M12" s="20"/>
    </row>
    <row r="13" spans="1:13" s="381" customFormat="1" ht="13.5">
      <c r="A13" s="294" t="s">
        <v>561</v>
      </c>
      <c r="B13" s="308"/>
      <c r="C13" s="214"/>
      <c r="D13" s="215"/>
      <c r="E13" s="215"/>
      <c r="F13" s="215"/>
      <c r="G13" s="215"/>
      <c r="H13" s="215"/>
      <c r="I13" s="353">
        <f t="shared" si="1"/>
        <v>0</v>
      </c>
      <c r="J13" s="353">
        <f t="shared" si="2"/>
        <v>0</v>
      </c>
      <c r="K13" s="215"/>
      <c r="L13" s="216"/>
      <c r="M13" s="20"/>
    </row>
    <row r="14" spans="1:13" s="381" customFormat="1" ht="13.5">
      <c r="A14" s="294" t="s">
        <v>562</v>
      </c>
      <c r="B14" s="308"/>
      <c r="C14" s="214"/>
      <c r="D14" s="215"/>
      <c r="E14" s="215"/>
      <c r="F14" s="215"/>
      <c r="G14" s="215"/>
      <c r="H14" s="215"/>
      <c r="I14" s="353">
        <f t="shared" si="1"/>
        <v>0</v>
      </c>
      <c r="J14" s="353">
        <f t="shared" si="2"/>
        <v>0</v>
      </c>
      <c r="K14" s="215"/>
      <c r="L14" s="216"/>
      <c r="M14" s="20"/>
    </row>
    <row r="15" spans="1:13" s="381" customFormat="1" ht="13.5">
      <c r="A15" s="294" t="s">
        <v>52</v>
      </c>
      <c r="B15" s="308"/>
      <c r="C15" s="214"/>
      <c r="D15" s="215"/>
      <c r="E15" s="215"/>
      <c r="F15" s="215"/>
      <c r="G15" s="215"/>
      <c r="H15" s="215"/>
      <c r="I15" s="353">
        <f t="shared" si="1"/>
        <v>0</v>
      </c>
      <c r="J15" s="353">
        <f t="shared" si="2"/>
        <v>0</v>
      </c>
      <c r="K15" s="215"/>
      <c r="L15" s="216"/>
      <c r="M15" s="20"/>
    </row>
    <row r="16" spans="1:13" s="381" customFormat="1" ht="13.5">
      <c r="A16" s="295" t="s">
        <v>563</v>
      </c>
      <c r="B16" s="309"/>
      <c r="C16" s="356">
        <f>SUM(C17:C19)</f>
        <v>0</v>
      </c>
      <c r="D16" s="353">
        <f aca="true" t="shared" si="5" ref="D16:K16">SUM(D17:D19)</f>
        <v>0</v>
      </c>
      <c r="E16" s="353">
        <f t="shared" si="5"/>
        <v>0</v>
      </c>
      <c r="F16" s="353">
        <f t="shared" si="5"/>
        <v>0</v>
      </c>
      <c r="G16" s="353">
        <f t="shared" si="5"/>
        <v>0</v>
      </c>
      <c r="H16" s="353">
        <f t="shared" si="5"/>
        <v>0</v>
      </c>
      <c r="I16" s="353">
        <f t="shared" si="1"/>
        <v>0</v>
      </c>
      <c r="J16" s="353">
        <f t="shared" si="2"/>
        <v>0</v>
      </c>
      <c r="K16" s="353">
        <f t="shared" si="5"/>
        <v>0</v>
      </c>
      <c r="L16" s="354">
        <f>SUM(L17:L19)</f>
        <v>0</v>
      </c>
      <c r="M16" s="20"/>
    </row>
    <row r="17" spans="1:13" s="381" customFormat="1" ht="13.5">
      <c r="A17" s="294" t="s">
        <v>564</v>
      </c>
      <c r="B17" s="308"/>
      <c r="C17" s="214"/>
      <c r="D17" s="215"/>
      <c r="E17" s="215"/>
      <c r="F17" s="215"/>
      <c r="G17" s="215"/>
      <c r="H17" s="215"/>
      <c r="I17" s="353">
        <f t="shared" si="1"/>
        <v>0</v>
      </c>
      <c r="J17" s="353">
        <f t="shared" si="2"/>
        <v>0</v>
      </c>
      <c r="K17" s="215"/>
      <c r="L17" s="216"/>
      <c r="M17" s="20"/>
    </row>
    <row r="18" spans="1:13" s="381" customFormat="1" ht="13.5">
      <c r="A18" s="294" t="s">
        <v>565</v>
      </c>
      <c r="B18" s="308"/>
      <c r="C18" s="214"/>
      <c r="D18" s="215"/>
      <c r="E18" s="215"/>
      <c r="F18" s="215"/>
      <c r="G18" s="215"/>
      <c r="H18" s="215"/>
      <c r="I18" s="353">
        <f t="shared" si="1"/>
        <v>0</v>
      </c>
      <c r="J18" s="353">
        <f t="shared" si="2"/>
        <v>0</v>
      </c>
      <c r="K18" s="215"/>
      <c r="L18" s="216"/>
      <c r="M18" s="20"/>
    </row>
    <row r="19" spans="1:13" s="381" customFormat="1" ht="13.5">
      <c r="A19" s="294" t="s">
        <v>566</v>
      </c>
      <c r="B19" s="308"/>
      <c r="C19" s="214"/>
      <c r="D19" s="215"/>
      <c r="E19" s="215"/>
      <c r="F19" s="215"/>
      <c r="G19" s="215"/>
      <c r="H19" s="215"/>
      <c r="I19" s="353">
        <f t="shared" si="1"/>
        <v>0</v>
      </c>
      <c r="J19" s="353">
        <f t="shared" si="2"/>
        <v>0</v>
      </c>
      <c r="K19" s="215"/>
      <c r="L19" s="216"/>
      <c r="M19" s="20"/>
    </row>
    <row r="20" spans="1:13" s="381" customFormat="1" ht="13.5">
      <c r="A20" s="295" t="s">
        <v>567</v>
      </c>
      <c r="B20" s="308"/>
      <c r="C20" s="356">
        <f aca="true" t="shared" si="6" ref="C20:K20">SUM(C21:C22)</f>
        <v>0</v>
      </c>
      <c r="D20" s="353">
        <f t="shared" si="6"/>
        <v>0</v>
      </c>
      <c r="E20" s="353">
        <f t="shared" si="6"/>
        <v>0</v>
      </c>
      <c r="F20" s="353">
        <f t="shared" si="6"/>
        <v>0</v>
      </c>
      <c r="G20" s="353">
        <f t="shared" si="6"/>
        <v>0</v>
      </c>
      <c r="H20" s="353">
        <f t="shared" si="6"/>
        <v>0</v>
      </c>
      <c r="I20" s="353">
        <f t="shared" si="1"/>
        <v>0</v>
      </c>
      <c r="J20" s="353">
        <f t="shared" si="2"/>
        <v>0</v>
      </c>
      <c r="K20" s="353">
        <f t="shared" si="6"/>
        <v>0</v>
      </c>
      <c r="L20" s="354">
        <f>SUM(L21:L22)</f>
        <v>0</v>
      </c>
      <c r="M20" s="20"/>
    </row>
    <row r="21" spans="1:13" s="381" customFormat="1" ht="13.5">
      <c r="A21" s="294" t="s">
        <v>566</v>
      </c>
      <c r="B21" s="308"/>
      <c r="C21" s="214"/>
      <c r="D21" s="215"/>
      <c r="E21" s="215"/>
      <c r="F21" s="215"/>
      <c r="G21" s="215"/>
      <c r="H21" s="215"/>
      <c r="I21" s="353">
        <f t="shared" si="1"/>
        <v>0</v>
      </c>
      <c r="J21" s="353">
        <f t="shared" si="2"/>
        <v>0</v>
      </c>
      <c r="K21" s="215"/>
      <c r="L21" s="216"/>
      <c r="M21" s="20"/>
    </row>
    <row r="22" spans="1:13" s="381" customFormat="1" ht="13.5">
      <c r="A22" s="294" t="s">
        <v>568</v>
      </c>
      <c r="B22" s="308"/>
      <c r="C22" s="214"/>
      <c r="D22" s="215"/>
      <c r="E22" s="215"/>
      <c r="F22" s="215"/>
      <c r="G22" s="215"/>
      <c r="H22" s="215"/>
      <c r="I22" s="353">
        <f t="shared" si="1"/>
        <v>0</v>
      </c>
      <c r="J22" s="353">
        <f t="shared" si="2"/>
        <v>0</v>
      </c>
      <c r="K22" s="215"/>
      <c r="L22" s="216"/>
      <c r="M22" s="20"/>
    </row>
    <row r="23" spans="1:13" s="381" customFormat="1" ht="13.5">
      <c r="A23" s="274" t="s">
        <v>569</v>
      </c>
      <c r="B23" s="308"/>
      <c r="C23" s="356">
        <f>SUM(C24:C27)</f>
        <v>0</v>
      </c>
      <c r="D23" s="353">
        <f aca="true" t="shared" si="7" ref="D23:K23">SUM(D24:D27)</f>
        <v>0</v>
      </c>
      <c r="E23" s="353">
        <f t="shared" si="7"/>
        <v>0</v>
      </c>
      <c r="F23" s="353">
        <f t="shared" si="7"/>
        <v>0</v>
      </c>
      <c r="G23" s="353">
        <f t="shared" si="7"/>
        <v>0</v>
      </c>
      <c r="H23" s="353">
        <f t="shared" si="7"/>
        <v>0</v>
      </c>
      <c r="I23" s="353">
        <f t="shared" si="1"/>
        <v>0</v>
      </c>
      <c r="J23" s="353">
        <f t="shared" si="2"/>
        <v>0</v>
      </c>
      <c r="K23" s="353">
        <f t="shared" si="7"/>
        <v>0</v>
      </c>
      <c r="L23" s="354">
        <f>SUM(L24:L27)</f>
        <v>0</v>
      </c>
      <c r="M23" s="20"/>
    </row>
    <row r="24" spans="1:13" s="381" customFormat="1" ht="13.5">
      <c r="A24" s="294" t="s">
        <v>570</v>
      </c>
      <c r="B24" s="308"/>
      <c r="C24" s="214"/>
      <c r="D24" s="215"/>
      <c r="E24" s="215"/>
      <c r="F24" s="215"/>
      <c r="G24" s="215"/>
      <c r="H24" s="215"/>
      <c r="I24" s="353">
        <f t="shared" si="1"/>
        <v>0</v>
      </c>
      <c r="J24" s="353">
        <f t="shared" si="2"/>
        <v>0</v>
      </c>
      <c r="K24" s="215"/>
      <c r="L24" s="216"/>
      <c r="M24" s="20"/>
    </row>
    <row r="25" spans="1:13" s="381" customFormat="1" ht="13.5">
      <c r="A25" s="294" t="s">
        <v>571</v>
      </c>
      <c r="B25" s="308">
        <v>2</v>
      </c>
      <c r="C25" s="214"/>
      <c r="D25" s="215"/>
      <c r="E25" s="215"/>
      <c r="F25" s="215"/>
      <c r="G25" s="215"/>
      <c r="H25" s="215"/>
      <c r="I25" s="353">
        <f t="shared" si="1"/>
        <v>0</v>
      </c>
      <c r="J25" s="353">
        <f t="shared" si="2"/>
        <v>0</v>
      </c>
      <c r="K25" s="215"/>
      <c r="L25" s="216"/>
      <c r="M25" s="20"/>
    </row>
    <row r="26" spans="1:13" s="381" customFormat="1" ht="13.5">
      <c r="A26" s="294" t="s">
        <v>53</v>
      </c>
      <c r="B26" s="308"/>
      <c r="C26" s="214"/>
      <c r="D26" s="215"/>
      <c r="E26" s="215"/>
      <c r="F26" s="215"/>
      <c r="G26" s="215"/>
      <c r="H26" s="215"/>
      <c r="I26" s="353">
        <f t="shared" si="1"/>
        <v>0</v>
      </c>
      <c r="J26" s="353">
        <f t="shared" si="2"/>
        <v>0</v>
      </c>
      <c r="K26" s="215"/>
      <c r="L26" s="216"/>
      <c r="M26" s="20"/>
    </row>
    <row r="27" spans="1:13" s="381" customFormat="1" ht="13.5">
      <c r="A27" s="294" t="s">
        <v>246</v>
      </c>
      <c r="B27" s="308">
        <v>3</v>
      </c>
      <c r="C27" s="214"/>
      <c r="D27" s="215"/>
      <c r="E27" s="215"/>
      <c r="F27" s="215"/>
      <c r="G27" s="215"/>
      <c r="H27" s="215"/>
      <c r="I27" s="353">
        <f t="shared" si="1"/>
        <v>0</v>
      </c>
      <c r="J27" s="353">
        <f t="shared" si="2"/>
        <v>0</v>
      </c>
      <c r="K27" s="215"/>
      <c r="L27" s="216"/>
      <c r="M27" s="20"/>
    </row>
    <row r="28" spans="1:12" ht="4.5" customHeight="1">
      <c r="A28" s="27"/>
      <c r="B28" s="307"/>
      <c r="C28" s="30"/>
      <c r="D28" s="29"/>
      <c r="E28" s="29"/>
      <c r="F28" s="29"/>
      <c r="G28" s="29"/>
      <c r="H28" s="29"/>
      <c r="I28" s="243">
        <f t="shared" si="1"/>
        <v>0</v>
      </c>
      <c r="J28" s="243">
        <f t="shared" si="2"/>
        <v>0</v>
      </c>
      <c r="K28" s="29"/>
      <c r="L28" s="87"/>
    </row>
    <row r="29" spans="1:12" ht="12.75" customHeight="1">
      <c r="A29" s="23" t="s">
        <v>376</v>
      </c>
      <c r="B29" s="307"/>
      <c r="C29" s="357">
        <f aca="true" t="shared" si="8" ref="C29:K29">SUM(C30:C43)</f>
        <v>0</v>
      </c>
      <c r="D29" s="358">
        <f t="shared" si="8"/>
        <v>0</v>
      </c>
      <c r="E29" s="358">
        <f t="shared" si="8"/>
        <v>0</v>
      </c>
      <c r="F29" s="358">
        <f t="shared" si="8"/>
        <v>0</v>
      </c>
      <c r="G29" s="358">
        <f t="shared" si="8"/>
        <v>0</v>
      </c>
      <c r="H29" s="358">
        <f t="shared" si="8"/>
        <v>0</v>
      </c>
      <c r="I29" s="359">
        <f t="shared" si="1"/>
        <v>0</v>
      </c>
      <c r="J29" s="359">
        <f t="shared" si="2"/>
        <v>0</v>
      </c>
      <c r="K29" s="358">
        <f t="shared" si="8"/>
        <v>0</v>
      </c>
      <c r="L29" s="360">
        <f>SUM(L30:L43)</f>
        <v>0</v>
      </c>
    </row>
    <row r="30" spans="1:12" ht="12.75" customHeight="1">
      <c r="A30" s="274" t="s">
        <v>572</v>
      </c>
      <c r="B30" s="307"/>
      <c r="C30" s="214"/>
      <c r="D30" s="215"/>
      <c r="E30" s="215"/>
      <c r="F30" s="215"/>
      <c r="G30" s="215"/>
      <c r="H30" s="215"/>
      <c r="I30" s="353">
        <f t="shared" si="1"/>
        <v>0</v>
      </c>
      <c r="J30" s="353">
        <f t="shared" si="2"/>
        <v>0</v>
      </c>
      <c r="K30" s="215"/>
      <c r="L30" s="216"/>
    </row>
    <row r="31" spans="1:12" ht="12.75" customHeight="1">
      <c r="A31" s="274" t="s">
        <v>573</v>
      </c>
      <c r="B31" s="307"/>
      <c r="C31" s="214"/>
      <c r="D31" s="215"/>
      <c r="E31" s="215"/>
      <c r="F31" s="215"/>
      <c r="G31" s="215"/>
      <c r="H31" s="215"/>
      <c r="I31" s="353">
        <f t="shared" si="1"/>
        <v>0</v>
      </c>
      <c r="J31" s="353">
        <f t="shared" si="2"/>
        <v>0</v>
      </c>
      <c r="K31" s="215"/>
      <c r="L31" s="216"/>
    </row>
    <row r="32" spans="1:12" ht="12.75" customHeight="1">
      <c r="A32" s="274" t="s">
        <v>574</v>
      </c>
      <c r="B32" s="307"/>
      <c r="C32" s="214"/>
      <c r="D32" s="215"/>
      <c r="E32" s="215"/>
      <c r="F32" s="215"/>
      <c r="G32" s="215"/>
      <c r="H32" s="215"/>
      <c r="I32" s="353">
        <f t="shared" si="1"/>
        <v>0</v>
      </c>
      <c r="J32" s="353">
        <f t="shared" si="2"/>
        <v>0</v>
      </c>
      <c r="K32" s="215"/>
      <c r="L32" s="216"/>
    </row>
    <row r="33" spans="1:12" ht="12.75" customHeight="1">
      <c r="A33" s="274" t="s">
        <v>575</v>
      </c>
      <c r="B33" s="307"/>
      <c r="C33" s="214"/>
      <c r="D33" s="215"/>
      <c r="E33" s="215"/>
      <c r="F33" s="215"/>
      <c r="G33" s="215"/>
      <c r="H33" s="215"/>
      <c r="I33" s="353">
        <f t="shared" si="1"/>
        <v>0</v>
      </c>
      <c r="J33" s="353">
        <f t="shared" si="2"/>
        <v>0</v>
      </c>
      <c r="K33" s="215"/>
      <c r="L33" s="216"/>
    </row>
    <row r="34" spans="1:12" ht="12.75" customHeight="1">
      <c r="A34" s="274" t="s">
        <v>93</v>
      </c>
      <c r="B34" s="307"/>
      <c r="C34" s="214"/>
      <c r="D34" s="215"/>
      <c r="E34" s="215"/>
      <c r="F34" s="215"/>
      <c r="G34" s="215"/>
      <c r="H34" s="215"/>
      <c r="I34" s="353">
        <f t="shared" si="1"/>
        <v>0</v>
      </c>
      <c r="J34" s="353">
        <f t="shared" si="2"/>
        <v>0</v>
      </c>
      <c r="K34" s="215"/>
      <c r="L34" s="216"/>
    </row>
    <row r="35" spans="1:12" ht="12.75" customHeight="1">
      <c r="A35" s="274" t="s">
        <v>576</v>
      </c>
      <c r="B35" s="307"/>
      <c r="C35" s="214"/>
      <c r="D35" s="215"/>
      <c r="E35" s="215"/>
      <c r="F35" s="215"/>
      <c r="G35" s="215"/>
      <c r="H35" s="215"/>
      <c r="I35" s="353">
        <f t="shared" si="1"/>
        <v>0</v>
      </c>
      <c r="J35" s="353">
        <f t="shared" si="2"/>
        <v>0</v>
      </c>
      <c r="K35" s="215"/>
      <c r="L35" s="216"/>
    </row>
    <row r="36" spans="1:12" ht="12.75" customHeight="1">
      <c r="A36" s="274" t="s">
        <v>577</v>
      </c>
      <c r="B36" s="307"/>
      <c r="C36" s="214"/>
      <c r="D36" s="215"/>
      <c r="E36" s="215"/>
      <c r="F36" s="215"/>
      <c r="G36" s="215"/>
      <c r="H36" s="215"/>
      <c r="I36" s="353">
        <f t="shared" si="1"/>
        <v>0</v>
      </c>
      <c r="J36" s="353">
        <f t="shared" si="2"/>
        <v>0</v>
      </c>
      <c r="K36" s="215"/>
      <c r="L36" s="216"/>
    </row>
    <row r="37" spans="1:12" ht="12.75" customHeight="1">
      <c r="A37" s="274" t="s">
        <v>578</v>
      </c>
      <c r="B37" s="307"/>
      <c r="C37" s="214"/>
      <c r="D37" s="215"/>
      <c r="E37" s="215"/>
      <c r="F37" s="215"/>
      <c r="G37" s="215"/>
      <c r="H37" s="215"/>
      <c r="I37" s="353">
        <f t="shared" si="1"/>
        <v>0</v>
      </c>
      <c r="J37" s="353">
        <f t="shared" si="2"/>
        <v>0</v>
      </c>
      <c r="K37" s="215"/>
      <c r="L37" s="216"/>
    </row>
    <row r="38" spans="1:12" ht="12.75" customHeight="1">
      <c r="A38" s="274" t="s">
        <v>136</v>
      </c>
      <c r="B38" s="307"/>
      <c r="C38" s="214"/>
      <c r="D38" s="215"/>
      <c r="E38" s="215"/>
      <c r="F38" s="215"/>
      <c r="G38" s="215"/>
      <c r="H38" s="215"/>
      <c r="I38" s="353">
        <f t="shared" si="1"/>
        <v>0</v>
      </c>
      <c r="J38" s="353">
        <f t="shared" si="2"/>
        <v>0</v>
      </c>
      <c r="K38" s="215"/>
      <c r="L38" s="216"/>
    </row>
    <row r="39" spans="1:12" ht="12.75" customHeight="1">
      <c r="A39" s="274" t="s">
        <v>281</v>
      </c>
      <c r="B39" s="307"/>
      <c r="C39" s="214"/>
      <c r="D39" s="215"/>
      <c r="E39" s="215"/>
      <c r="F39" s="215"/>
      <c r="G39" s="215"/>
      <c r="H39" s="215"/>
      <c r="I39" s="353">
        <f t="shared" si="1"/>
        <v>0</v>
      </c>
      <c r="J39" s="353">
        <f t="shared" si="2"/>
        <v>0</v>
      </c>
      <c r="K39" s="215"/>
      <c r="L39" s="216"/>
    </row>
    <row r="40" spans="1:12" ht="12.75" customHeight="1">
      <c r="A40" s="274" t="s">
        <v>282</v>
      </c>
      <c r="B40" s="307"/>
      <c r="C40" s="214"/>
      <c r="D40" s="215"/>
      <c r="E40" s="215"/>
      <c r="F40" s="215"/>
      <c r="G40" s="215"/>
      <c r="H40" s="215"/>
      <c r="I40" s="353">
        <f t="shared" si="1"/>
        <v>0</v>
      </c>
      <c r="J40" s="353">
        <f t="shared" si="2"/>
        <v>0</v>
      </c>
      <c r="K40" s="215"/>
      <c r="L40" s="216"/>
    </row>
    <row r="41" spans="1:12" ht="12.75" customHeight="1">
      <c r="A41" s="274" t="s">
        <v>579</v>
      </c>
      <c r="B41" s="307"/>
      <c r="C41" s="214"/>
      <c r="D41" s="215"/>
      <c r="E41" s="215"/>
      <c r="F41" s="215"/>
      <c r="G41" s="215"/>
      <c r="H41" s="215"/>
      <c r="I41" s="353">
        <f t="shared" si="1"/>
        <v>0</v>
      </c>
      <c r="J41" s="353">
        <f t="shared" si="2"/>
        <v>0</v>
      </c>
      <c r="K41" s="215"/>
      <c r="L41" s="216"/>
    </row>
    <row r="42" spans="1:12" ht="12.75" customHeight="1">
      <c r="A42" s="274" t="s">
        <v>580</v>
      </c>
      <c r="B42" s="307"/>
      <c r="C42" s="214"/>
      <c r="D42" s="215"/>
      <c r="E42" s="215"/>
      <c r="F42" s="215"/>
      <c r="G42" s="215"/>
      <c r="H42" s="215"/>
      <c r="I42" s="353">
        <f t="shared" si="1"/>
        <v>0</v>
      </c>
      <c r="J42" s="353">
        <f t="shared" si="2"/>
        <v>0</v>
      </c>
      <c r="K42" s="215"/>
      <c r="L42" s="216"/>
    </row>
    <row r="43" spans="1:12" ht="12.75" customHeight="1">
      <c r="A43" s="26" t="s">
        <v>246</v>
      </c>
      <c r="B43" s="307"/>
      <c r="C43" s="214"/>
      <c r="D43" s="215"/>
      <c r="E43" s="215"/>
      <c r="F43" s="215"/>
      <c r="G43" s="215"/>
      <c r="H43" s="215"/>
      <c r="I43" s="353">
        <f t="shared" si="1"/>
        <v>0</v>
      </c>
      <c r="J43" s="353">
        <f t="shared" si="2"/>
        <v>0</v>
      </c>
      <c r="K43" s="215"/>
      <c r="L43" s="216"/>
    </row>
    <row r="44" spans="1:12" ht="4.5" customHeight="1">
      <c r="A44" s="27"/>
      <c r="B44" s="307"/>
      <c r="C44" s="30"/>
      <c r="D44" s="29"/>
      <c r="E44" s="29"/>
      <c r="F44" s="29"/>
      <c r="G44" s="29"/>
      <c r="H44" s="29"/>
      <c r="I44" s="243">
        <f t="shared" si="1"/>
        <v>0</v>
      </c>
      <c r="J44" s="243">
        <f t="shared" si="2"/>
        <v>0</v>
      </c>
      <c r="K44" s="29"/>
      <c r="L44" s="87"/>
    </row>
    <row r="45" spans="1:12" ht="17.25" customHeight="1">
      <c r="A45" s="293" t="s">
        <v>200</v>
      </c>
      <c r="B45" s="308"/>
      <c r="C45" s="30">
        <f>SUM(C46:C47)</f>
        <v>0</v>
      </c>
      <c r="D45" s="29">
        <f aca="true" t="shared" si="9" ref="D45:K45">SUM(D46:D47)</f>
        <v>0</v>
      </c>
      <c r="E45" s="29">
        <f t="shared" si="9"/>
        <v>0</v>
      </c>
      <c r="F45" s="29">
        <f t="shared" si="9"/>
        <v>0</v>
      </c>
      <c r="G45" s="29">
        <f t="shared" si="9"/>
        <v>0</v>
      </c>
      <c r="H45" s="29">
        <f t="shared" si="9"/>
        <v>0</v>
      </c>
      <c r="I45" s="243">
        <f t="shared" si="1"/>
        <v>0</v>
      </c>
      <c r="J45" s="243">
        <f t="shared" si="2"/>
        <v>0</v>
      </c>
      <c r="K45" s="29">
        <f t="shared" si="9"/>
        <v>0</v>
      </c>
      <c r="L45" s="87">
        <f>SUM(L46:L47)</f>
        <v>0</v>
      </c>
    </row>
    <row r="46" spans="1:12" ht="11.25" customHeight="1">
      <c r="A46" s="274" t="s">
        <v>581</v>
      </c>
      <c r="B46" s="308"/>
      <c r="C46" s="310"/>
      <c r="D46" s="296"/>
      <c r="E46" s="296"/>
      <c r="F46" s="296"/>
      <c r="G46" s="296"/>
      <c r="H46" s="296"/>
      <c r="I46" s="361">
        <f t="shared" si="1"/>
        <v>0</v>
      </c>
      <c r="J46" s="361">
        <f t="shared" si="2"/>
        <v>0</v>
      </c>
      <c r="K46" s="296"/>
      <c r="L46" s="329"/>
    </row>
    <row r="47" spans="1:12" ht="11.25" customHeight="1">
      <c r="A47" s="295" t="s">
        <v>246</v>
      </c>
      <c r="B47" s="308"/>
      <c r="C47" s="311"/>
      <c r="D47" s="297"/>
      <c r="E47" s="297"/>
      <c r="F47" s="297"/>
      <c r="G47" s="297"/>
      <c r="H47" s="297"/>
      <c r="I47" s="362">
        <f t="shared" si="1"/>
        <v>0</v>
      </c>
      <c r="J47" s="362">
        <f t="shared" si="2"/>
        <v>0</v>
      </c>
      <c r="K47" s="297"/>
      <c r="L47" s="330"/>
    </row>
    <row r="48" spans="1:12" ht="4.5" customHeight="1">
      <c r="A48" s="298"/>
      <c r="B48" s="308"/>
      <c r="C48" s="30"/>
      <c r="D48" s="29"/>
      <c r="E48" s="29"/>
      <c r="F48" s="29"/>
      <c r="G48" s="29"/>
      <c r="H48" s="29"/>
      <c r="I48" s="243">
        <f t="shared" si="1"/>
        <v>0</v>
      </c>
      <c r="J48" s="243">
        <f t="shared" si="2"/>
        <v>0</v>
      </c>
      <c r="K48" s="29"/>
      <c r="L48" s="87"/>
    </row>
    <row r="49" spans="1:12" ht="17.25" customHeight="1">
      <c r="A49" s="293" t="s">
        <v>201</v>
      </c>
      <c r="B49" s="308"/>
      <c r="C49" s="34">
        <f>SUM(C50:C51)</f>
        <v>0</v>
      </c>
      <c r="D49" s="33">
        <f aca="true" t="shared" si="10" ref="D49:K49">SUM(D50:D51)</f>
        <v>0</v>
      </c>
      <c r="E49" s="33">
        <f t="shared" si="10"/>
        <v>0</v>
      </c>
      <c r="F49" s="33">
        <f t="shared" si="10"/>
        <v>0</v>
      </c>
      <c r="G49" s="33">
        <f t="shared" si="10"/>
        <v>0</v>
      </c>
      <c r="H49" s="33">
        <f t="shared" si="10"/>
        <v>0</v>
      </c>
      <c r="I49" s="320">
        <f t="shared" si="1"/>
        <v>0</v>
      </c>
      <c r="J49" s="320">
        <f t="shared" si="2"/>
        <v>0</v>
      </c>
      <c r="K49" s="33">
        <f t="shared" si="10"/>
        <v>0</v>
      </c>
      <c r="L49" s="106">
        <f>SUM(L50:L51)</f>
        <v>0</v>
      </c>
    </row>
    <row r="50" spans="1:12" ht="11.25" customHeight="1">
      <c r="A50" s="274" t="s">
        <v>582</v>
      </c>
      <c r="B50" s="308"/>
      <c r="C50" s="280"/>
      <c r="D50" s="281"/>
      <c r="E50" s="281"/>
      <c r="F50" s="281"/>
      <c r="G50" s="281"/>
      <c r="H50" s="281"/>
      <c r="I50" s="345">
        <f t="shared" si="1"/>
        <v>0</v>
      </c>
      <c r="J50" s="345">
        <f t="shared" si="2"/>
        <v>0</v>
      </c>
      <c r="K50" s="281"/>
      <c r="L50" s="331"/>
    </row>
    <row r="51" spans="1:12" ht="11.25" customHeight="1">
      <c r="A51" s="274" t="s">
        <v>246</v>
      </c>
      <c r="B51" s="308"/>
      <c r="C51" s="217"/>
      <c r="D51" s="218"/>
      <c r="E51" s="218"/>
      <c r="F51" s="218"/>
      <c r="G51" s="218"/>
      <c r="H51" s="218"/>
      <c r="I51" s="363">
        <f t="shared" si="1"/>
        <v>0</v>
      </c>
      <c r="J51" s="363">
        <f t="shared" si="2"/>
        <v>0</v>
      </c>
      <c r="K51" s="218"/>
      <c r="L51" s="219"/>
    </row>
    <row r="52" spans="1:12" ht="4.5" customHeight="1">
      <c r="A52" s="298"/>
      <c r="B52" s="308"/>
      <c r="C52" s="30"/>
      <c r="D52" s="29"/>
      <c r="E52" s="29"/>
      <c r="F52" s="29"/>
      <c r="G52" s="29"/>
      <c r="H52" s="29"/>
      <c r="I52" s="243">
        <f t="shared" si="1"/>
        <v>0</v>
      </c>
      <c r="J52" s="243">
        <f t="shared" si="2"/>
        <v>0</v>
      </c>
      <c r="K52" s="29"/>
      <c r="L52" s="87"/>
    </row>
    <row r="53" spans="1:12" ht="12.75" customHeight="1">
      <c r="A53" s="23" t="s">
        <v>202</v>
      </c>
      <c r="B53" s="307"/>
      <c r="C53" s="34">
        <f aca="true" t="shared" si="11" ref="C53:K53">SUM(C54:C65)</f>
        <v>0</v>
      </c>
      <c r="D53" s="33">
        <f t="shared" si="11"/>
        <v>0</v>
      </c>
      <c r="E53" s="33">
        <f t="shared" si="11"/>
        <v>0</v>
      </c>
      <c r="F53" s="33">
        <f t="shared" si="11"/>
        <v>0</v>
      </c>
      <c r="G53" s="33">
        <f t="shared" si="11"/>
        <v>0</v>
      </c>
      <c r="H53" s="33">
        <f t="shared" si="11"/>
        <v>0</v>
      </c>
      <c r="I53" s="320">
        <f t="shared" si="1"/>
        <v>0</v>
      </c>
      <c r="J53" s="320">
        <f t="shared" si="2"/>
        <v>0</v>
      </c>
      <c r="K53" s="33">
        <f t="shared" si="11"/>
        <v>0</v>
      </c>
      <c r="L53" s="106">
        <f>SUM(L54:L65)</f>
        <v>0</v>
      </c>
    </row>
    <row r="54" spans="1:12" ht="12.75" customHeight="1">
      <c r="A54" s="295" t="s">
        <v>583</v>
      </c>
      <c r="B54" s="307"/>
      <c r="C54" s="214"/>
      <c r="D54" s="215"/>
      <c r="E54" s="215"/>
      <c r="F54" s="215"/>
      <c r="G54" s="215"/>
      <c r="H54" s="215"/>
      <c r="I54" s="353">
        <f t="shared" si="1"/>
        <v>0</v>
      </c>
      <c r="J54" s="353">
        <f t="shared" si="2"/>
        <v>0</v>
      </c>
      <c r="K54" s="215"/>
      <c r="L54" s="216"/>
    </row>
    <row r="55" spans="1:12" ht="12.75" customHeight="1">
      <c r="A55" s="295" t="s">
        <v>245</v>
      </c>
      <c r="B55" s="307"/>
      <c r="C55" s="214"/>
      <c r="D55" s="215"/>
      <c r="E55" s="215"/>
      <c r="F55" s="215"/>
      <c r="G55" s="215"/>
      <c r="H55" s="215"/>
      <c r="I55" s="353">
        <f t="shared" si="1"/>
        <v>0</v>
      </c>
      <c r="J55" s="353">
        <f t="shared" si="2"/>
        <v>0</v>
      </c>
      <c r="K55" s="215"/>
      <c r="L55" s="216"/>
    </row>
    <row r="56" spans="1:12" ht="12.75" customHeight="1">
      <c r="A56" s="295" t="s">
        <v>7</v>
      </c>
      <c r="B56" s="307"/>
      <c r="C56" s="214"/>
      <c r="D56" s="215"/>
      <c r="E56" s="215"/>
      <c r="F56" s="215"/>
      <c r="G56" s="215"/>
      <c r="H56" s="215"/>
      <c r="I56" s="353">
        <f t="shared" si="1"/>
        <v>0</v>
      </c>
      <c r="J56" s="353">
        <f t="shared" si="2"/>
        <v>0</v>
      </c>
      <c r="K56" s="215"/>
      <c r="L56" s="216"/>
    </row>
    <row r="57" spans="1:12" ht="12.75" customHeight="1">
      <c r="A57" s="295" t="s">
        <v>584</v>
      </c>
      <c r="B57" s="307"/>
      <c r="C57" s="214"/>
      <c r="D57" s="215"/>
      <c r="E57" s="215"/>
      <c r="F57" s="215"/>
      <c r="G57" s="215"/>
      <c r="H57" s="215"/>
      <c r="I57" s="353">
        <f t="shared" si="1"/>
        <v>0</v>
      </c>
      <c r="J57" s="353">
        <f t="shared" si="2"/>
        <v>0</v>
      </c>
      <c r="K57" s="215"/>
      <c r="L57" s="216"/>
    </row>
    <row r="58" spans="1:12" ht="12.75" customHeight="1">
      <c r="A58" s="295" t="s">
        <v>585</v>
      </c>
      <c r="B58" s="307"/>
      <c r="C58" s="214"/>
      <c r="D58" s="215"/>
      <c r="E58" s="215"/>
      <c r="F58" s="215"/>
      <c r="G58" s="215"/>
      <c r="H58" s="215"/>
      <c r="I58" s="353">
        <f t="shared" si="1"/>
        <v>0</v>
      </c>
      <c r="J58" s="353">
        <f t="shared" si="2"/>
        <v>0</v>
      </c>
      <c r="K58" s="215"/>
      <c r="L58" s="216"/>
    </row>
    <row r="59" spans="1:12" ht="12.75" customHeight="1">
      <c r="A59" s="295" t="s">
        <v>8</v>
      </c>
      <c r="B59" s="307"/>
      <c r="C59" s="214"/>
      <c r="D59" s="215"/>
      <c r="E59" s="215"/>
      <c r="F59" s="215"/>
      <c r="G59" s="215"/>
      <c r="H59" s="215"/>
      <c r="I59" s="353">
        <f t="shared" si="1"/>
        <v>0</v>
      </c>
      <c r="J59" s="353">
        <f t="shared" si="2"/>
        <v>0</v>
      </c>
      <c r="K59" s="215"/>
      <c r="L59" s="216"/>
    </row>
    <row r="60" spans="1:12" ht="12.75" customHeight="1">
      <c r="A60" s="295" t="s">
        <v>9</v>
      </c>
      <c r="B60" s="307"/>
      <c r="C60" s="214"/>
      <c r="D60" s="215"/>
      <c r="E60" s="215"/>
      <c r="F60" s="215"/>
      <c r="G60" s="215"/>
      <c r="H60" s="215"/>
      <c r="I60" s="353">
        <f t="shared" si="1"/>
        <v>0</v>
      </c>
      <c r="J60" s="353">
        <f t="shared" si="2"/>
        <v>0</v>
      </c>
      <c r="K60" s="215"/>
      <c r="L60" s="216"/>
    </row>
    <row r="61" spans="1:12" ht="12.75" customHeight="1">
      <c r="A61" s="295" t="s">
        <v>132</v>
      </c>
      <c r="B61" s="307"/>
      <c r="C61" s="214"/>
      <c r="D61" s="215"/>
      <c r="E61" s="215"/>
      <c r="F61" s="215"/>
      <c r="G61" s="215"/>
      <c r="H61" s="215"/>
      <c r="I61" s="353">
        <f t="shared" si="1"/>
        <v>0</v>
      </c>
      <c r="J61" s="353">
        <f t="shared" si="2"/>
        <v>0</v>
      </c>
      <c r="K61" s="215"/>
      <c r="L61" s="216"/>
    </row>
    <row r="62" spans="1:12" ht="12.75" customHeight="1">
      <c r="A62" s="295" t="s">
        <v>586</v>
      </c>
      <c r="B62" s="307"/>
      <c r="C62" s="214"/>
      <c r="D62" s="215"/>
      <c r="E62" s="215"/>
      <c r="F62" s="215"/>
      <c r="G62" s="215"/>
      <c r="H62" s="215"/>
      <c r="I62" s="353">
        <f t="shared" si="1"/>
        <v>0</v>
      </c>
      <c r="J62" s="353">
        <f t="shared" si="2"/>
        <v>0</v>
      </c>
      <c r="K62" s="215"/>
      <c r="L62" s="216"/>
    </row>
    <row r="63" spans="1:12" ht="12.75" customHeight="1">
      <c r="A63" s="295" t="s">
        <v>587</v>
      </c>
      <c r="B63" s="307"/>
      <c r="C63" s="214"/>
      <c r="D63" s="215"/>
      <c r="E63" s="215"/>
      <c r="F63" s="215"/>
      <c r="G63" s="215"/>
      <c r="H63" s="215"/>
      <c r="I63" s="353">
        <f t="shared" si="1"/>
        <v>0</v>
      </c>
      <c r="J63" s="353">
        <f t="shared" si="2"/>
        <v>0</v>
      </c>
      <c r="K63" s="215"/>
      <c r="L63" s="216"/>
    </row>
    <row r="64" spans="1:12" ht="12.75" customHeight="1">
      <c r="A64" s="295" t="s">
        <v>588</v>
      </c>
      <c r="B64" s="307"/>
      <c r="C64" s="214"/>
      <c r="D64" s="215"/>
      <c r="E64" s="215"/>
      <c r="F64" s="215"/>
      <c r="G64" s="215"/>
      <c r="H64" s="215"/>
      <c r="I64" s="353">
        <f t="shared" si="1"/>
        <v>0</v>
      </c>
      <c r="J64" s="353">
        <f t="shared" si="2"/>
        <v>0</v>
      </c>
      <c r="K64" s="215"/>
      <c r="L64" s="216"/>
    </row>
    <row r="65" spans="1:12" ht="12.75" customHeight="1">
      <c r="A65" s="26" t="s">
        <v>246</v>
      </c>
      <c r="B65" s="307"/>
      <c r="C65" s="214"/>
      <c r="D65" s="215"/>
      <c r="E65" s="215"/>
      <c r="F65" s="215"/>
      <c r="G65" s="215"/>
      <c r="H65" s="215"/>
      <c r="I65" s="353">
        <f t="shared" si="1"/>
        <v>0</v>
      </c>
      <c r="J65" s="353">
        <f t="shared" si="2"/>
        <v>0</v>
      </c>
      <c r="K65" s="215"/>
      <c r="L65" s="216"/>
    </row>
    <row r="66" spans="1:12" ht="4.5" customHeight="1">
      <c r="A66" s="299"/>
      <c r="B66" s="308"/>
      <c r="C66" s="30"/>
      <c r="D66" s="29"/>
      <c r="E66" s="29"/>
      <c r="F66" s="29"/>
      <c r="G66" s="29"/>
      <c r="H66" s="29"/>
      <c r="I66" s="243">
        <f t="shared" si="1"/>
        <v>0</v>
      </c>
      <c r="J66" s="243">
        <f t="shared" si="2"/>
        <v>0</v>
      </c>
      <c r="K66" s="29"/>
      <c r="L66" s="87"/>
    </row>
    <row r="67" spans="1:12" ht="17.25" customHeight="1">
      <c r="A67" s="293" t="s">
        <v>312</v>
      </c>
      <c r="B67" s="308"/>
      <c r="C67" s="30">
        <f>SUM(C68:C69)</f>
        <v>0</v>
      </c>
      <c r="D67" s="29">
        <f aca="true" t="shared" si="12" ref="D67:K67">SUM(D68:D69)</f>
        <v>0</v>
      </c>
      <c r="E67" s="29">
        <f t="shared" si="12"/>
        <v>0</v>
      </c>
      <c r="F67" s="29">
        <f t="shared" si="12"/>
        <v>0</v>
      </c>
      <c r="G67" s="29">
        <f t="shared" si="12"/>
        <v>0</v>
      </c>
      <c r="H67" s="29">
        <f t="shared" si="12"/>
        <v>0</v>
      </c>
      <c r="I67" s="243">
        <f t="shared" si="1"/>
        <v>0</v>
      </c>
      <c r="J67" s="243">
        <f t="shared" si="2"/>
        <v>0</v>
      </c>
      <c r="K67" s="29">
        <f t="shared" si="12"/>
        <v>0</v>
      </c>
      <c r="L67" s="87">
        <f>SUM(L68:L69)</f>
        <v>0</v>
      </c>
    </row>
    <row r="68" spans="1:12" ht="11.25" customHeight="1">
      <c r="A68" s="300" t="s">
        <v>327</v>
      </c>
      <c r="B68" s="308"/>
      <c r="C68" s="280"/>
      <c r="D68" s="281"/>
      <c r="E68" s="281"/>
      <c r="F68" s="281"/>
      <c r="G68" s="281"/>
      <c r="H68" s="281"/>
      <c r="I68" s="345">
        <f t="shared" si="1"/>
        <v>0</v>
      </c>
      <c r="J68" s="345">
        <f t="shared" si="2"/>
        <v>0</v>
      </c>
      <c r="K68" s="281"/>
      <c r="L68" s="331"/>
    </row>
    <row r="69" spans="1:12" ht="11.25" customHeight="1">
      <c r="A69" s="300"/>
      <c r="B69" s="308"/>
      <c r="C69" s="217"/>
      <c r="D69" s="218"/>
      <c r="E69" s="218"/>
      <c r="F69" s="218"/>
      <c r="G69" s="218"/>
      <c r="H69" s="218"/>
      <c r="I69" s="363">
        <f t="shared" si="1"/>
        <v>0</v>
      </c>
      <c r="J69" s="363">
        <f t="shared" si="2"/>
        <v>0</v>
      </c>
      <c r="K69" s="218"/>
      <c r="L69" s="219"/>
    </row>
    <row r="70" spans="1:12" ht="4.5" customHeight="1">
      <c r="A70" s="299"/>
      <c r="B70" s="308"/>
      <c r="C70" s="30"/>
      <c r="D70" s="29"/>
      <c r="E70" s="29"/>
      <c r="F70" s="29"/>
      <c r="G70" s="29"/>
      <c r="H70" s="29"/>
      <c r="I70" s="243">
        <f t="shared" si="1"/>
        <v>0</v>
      </c>
      <c r="J70" s="243">
        <f t="shared" si="2"/>
        <v>0</v>
      </c>
      <c r="K70" s="29"/>
      <c r="L70" s="87"/>
    </row>
    <row r="71" spans="1:12" ht="17.25" customHeight="1">
      <c r="A71" s="293" t="s">
        <v>28</v>
      </c>
      <c r="B71" s="308"/>
      <c r="C71" s="30">
        <f>SUM(C72:C73)</f>
        <v>0</v>
      </c>
      <c r="D71" s="29">
        <f aca="true" t="shared" si="13" ref="D71:K71">SUM(D72:D73)</f>
        <v>0</v>
      </c>
      <c r="E71" s="29">
        <f t="shared" si="13"/>
        <v>0</v>
      </c>
      <c r="F71" s="29">
        <f t="shared" si="13"/>
        <v>0</v>
      </c>
      <c r="G71" s="29">
        <f t="shared" si="13"/>
        <v>0</v>
      </c>
      <c r="H71" s="29">
        <f t="shared" si="13"/>
        <v>0</v>
      </c>
      <c r="I71" s="243">
        <f t="shared" si="1"/>
        <v>0</v>
      </c>
      <c r="J71" s="243">
        <f t="shared" si="2"/>
        <v>0</v>
      </c>
      <c r="K71" s="29">
        <f t="shared" si="13"/>
        <v>0</v>
      </c>
      <c r="L71" s="87">
        <f>SUM(L72:L73)</f>
        <v>0</v>
      </c>
    </row>
    <row r="72" spans="1:12" ht="11.25" customHeight="1">
      <c r="A72" s="300" t="s">
        <v>327</v>
      </c>
      <c r="B72" s="308"/>
      <c r="C72" s="280"/>
      <c r="D72" s="281"/>
      <c r="E72" s="281"/>
      <c r="F72" s="281"/>
      <c r="G72" s="281"/>
      <c r="H72" s="281"/>
      <c r="I72" s="345">
        <f aca="true" t="shared" si="14" ref="I72:I85">SUM(E72:H72)</f>
        <v>0</v>
      </c>
      <c r="J72" s="345">
        <f aca="true" t="shared" si="15" ref="J72:J85">IF(D72=0,C72+I72,D72+I72)</f>
        <v>0</v>
      </c>
      <c r="K72" s="281"/>
      <c r="L72" s="331"/>
    </row>
    <row r="73" spans="1:12" ht="11.25" customHeight="1">
      <c r="A73" s="300"/>
      <c r="B73" s="308"/>
      <c r="C73" s="217"/>
      <c r="D73" s="218"/>
      <c r="E73" s="218"/>
      <c r="F73" s="218"/>
      <c r="G73" s="218"/>
      <c r="H73" s="218"/>
      <c r="I73" s="363">
        <f t="shared" si="14"/>
        <v>0</v>
      </c>
      <c r="J73" s="363">
        <f t="shared" si="15"/>
        <v>0</v>
      </c>
      <c r="K73" s="218"/>
      <c r="L73" s="219"/>
    </row>
    <row r="74" spans="1:12" ht="4.5" customHeight="1">
      <c r="A74" s="27"/>
      <c r="B74" s="307"/>
      <c r="C74" s="30"/>
      <c r="D74" s="29"/>
      <c r="E74" s="29"/>
      <c r="F74" s="29"/>
      <c r="G74" s="29"/>
      <c r="H74" s="29"/>
      <c r="I74" s="243">
        <f t="shared" si="14"/>
        <v>0</v>
      </c>
      <c r="J74" s="243">
        <f t="shared" si="15"/>
        <v>0</v>
      </c>
      <c r="K74" s="29"/>
      <c r="L74" s="87"/>
    </row>
    <row r="75" spans="1:12" ht="17.25" customHeight="1">
      <c r="A75" s="293" t="s">
        <v>55</v>
      </c>
      <c r="B75" s="308"/>
      <c r="C75" s="30">
        <f>SUM(C76:C77)</f>
        <v>0</v>
      </c>
      <c r="D75" s="29">
        <f aca="true" t="shared" si="16" ref="D75:K75">SUM(D76:D77)</f>
        <v>0</v>
      </c>
      <c r="E75" s="29">
        <f t="shared" si="16"/>
        <v>0</v>
      </c>
      <c r="F75" s="29">
        <f t="shared" si="16"/>
        <v>0</v>
      </c>
      <c r="G75" s="29">
        <f t="shared" si="16"/>
        <v>0</v>
      </c>
      <c r="H75" s="29">
        <f t="shared" si="16"/>
        <v>0</v>
      </c>
      <c r="I75" s="243">
        <f t="shared" si="14"/>
        <v>0</v>
      </c>
      <c r="J75" s="243">
        <f t="shared" si="15"/>
        <v>0</v>
      </c>
      <c r="K75" s="29">
        <f t="shared" si="16"/>
        <v>0</v>
      </c>
      <c r="L75" s="87">
        <f>SUM(L76:L77)</f>
        <v>0</v>
      </c>
    </row>
    <row r="76" spans="1:12" ht="11.25" customHeight="1">
      <c r="A76" s="295" t="s">
        <v>171</v>
      </c>
      <c r="B76" s="308"/>
      <c r="C76" s="280"/>
      <c r="D76" s="281"/>
      <c r="E76" s="281"/>
      <c r="F76" s="281"/>
      <c r="G76" s="281"/>
      <c r="H76" s="281"/>
      <c r="I76" s="345">
        <f t="shared" si="14"/>
        <v>0</v>
      </c>
      <c r="J76" s="345">
        <f t="shared" si="15"/>
        <v>0</v>
      </c>
      <c r="K76" s="281"/>
      <c r="L76" s="331"/>
    </row>
    <row r="77" spans="1:12" ht="11.25" customHeight="1">
      <c r="A77" s="301" t="s">
        <v>589</v>
      </c>
      <c r="B77" s="308"/>
      <c r="C77" s="217"/>
      <c r="D77" s="218"/>
      <c r="E77" s="218"/>
      <c r="F77" s="218"/>
      <c r="G77" s="218"/>
      <c r="H77" s="218"/>
      <c r="I77" s="363">
        <f t="shared" si="14"/>
        <v>0</v>
      </c>
      <c r="J77" s="363">
        <f t="shared" si="15"/>
        <v>0</v>
      </c>
      <c r="K77" s="218"/>
      <c r="L77" s="219"/>
    </row>
    <row r="78" spans="1:12" ht="4.5" customHeight="1">
      <c r="A78" s="298"/>
      <c r="B78" s="308"/>
      <c r="C78" s="34"/>
      <c r="D78" s="33"/>
      <c r="E78" s="33"/>
      <c r="F78" s="33"/>
      <c r="G78" s="33"/>
      <c r="H78" s="33"/>
      <c r="I78" s="320">
        <f t="shared" si="14"/>
        <v>0</v>
      </c>
      <c r="J78" s="320">
        <f t="shared" si="15"/>
        <v>0</v>
      </c>
      <c r="K78" s="33"/>
      <c r="L78" s="106"/>
    </row>
    <row r="79" spans="1:24" ht="12.75" customHeight="1">
      <c r="A79" s="388" t="s">
        <v>926</v>
      </c>
      <c r="B79" s="312">
        <v>1</v>
      </c>
      <c r="C79" s="37">
        <f>C8+C29+C45+C49+C53+C67+C71+C75</f>
        <v>0</v>
      </c>
      <c r="D79" s="36">
        <f aca="true" t="shared" si="17" ref="D79:K79">D8+D29+D45+D49+D53+D67+D71+D75</f>
        <v>0</v>
      </c>
      <c r="E79" s="36">
        <f t="shared" si="17"/>
        <v>0</v>
      </c>
      <c r="F79" s="36">
        <f t="shared" si="17"/>
        <v>0</v>
      </c>
      <c r="G79" s="36">
        <f t="shared" si="17"/>
        <v>0</v>
      </c>
      <c r="H79" s="36">
        <f t="shared" si="17"/>
        <v>0</v>
      </c>
      <c r="I79" s="332">
        <f t="shared" si="14"/>
        <v>0</v>
      </c>
      <c r="J79" s="332">
        <f t="shared" si="15"/>
        <v>0</v>
      </c>
      <c r="K79" s="36">
        <f t="shared" si="17"/>
        <v>0</v>
      </c>
      <c r="L79" s="115">
        <f>L8+L29+L45+L49+L53+L67+L71+L75</f>
        <v>0</v>
      </c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1:24" ht="12.75" customHeight="1">
      <c r="A80" s="405"/>
      <c r="B80" s="406"/>
      <c r="C80" s="407"/>
      <c r="D80" s="407"/>
      <c r="E80" s="407"/>
      <c r="F80" s="407"/>
      <c r="G80" s="407"/>
      <c r="H80" s="407"/>
      <c r="I80" s="408"/>
      <c r="J80" s="408"/>
      <c r="K80" s="407"/>
      <c r="L80" s="407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1:12" ht="12.75" customHeight="1">
      <c r="A81" s="303" t="s">
        <v>245</v>
      </c>
      <c r="B81" s="302"/>
      <c r="C81" s="304">
        <f aca="true" t="shared" si="18" ref="C81:K81">SUM(C82:C85)</f>
        <v>0</v>
      </c>
      <c r="D81" s="305">
        <f t="shared" si="18"/>
        <v>0</v>
      </c>
      <c r="E81" s="305">
        <f t="shared" si="18"/>
        <v>0</v>
      </c>
      <c r="F81" s="305">
        <f t="shared" si="18"/>
        <v>0</v>
      </c>
      <c r="G81" s="305">
        <f t="shared" si="18"/>
        <v>0</v>
      </c>
      <c r="H81" s="305">
        <f t="shared" si="18"/>
        <v>0</v>
      </c>
      <c r="I81" s="333">
        <f t="shared" si="14"/>
        <v>0</v>
      </c>
      <c r="J81" s="333">
        <f t="shared" si="15"/>
        <v>0</v>
      </c>
      <c r="K81" s="305">
        <f t="shared" si="18"/>
        <v>0</v>
      </c>
      <c r="L81" s="306">
        <f>SUM(L82:L85)</f>
        <v>0</v>
      </c>
    </row>
    <row r="82" spans="1:12" ht="12.75" customHeight="1">
      <c r="A82" s="26" t="s">
        <v>96</v>
      </c>
      <c r="B82" s="307"/>
      <c r="C82" s="214"/>
      <c r="D82" s="215"/>
      <c r="E82" s="215"/>
      <c r="F82" s="215"/>
      <c r="G82" s="215"/>
      <c r="H82" s="215"/>
      <c r="I82" s="353">
        <f t="shared" si="14"/>
        <v>0</v>
      </c>
      <c r="J82" s="353">
        <f t="shared" si="15"/>
        <v>0</v>
      </c>
      <c r="K82" s="215"/>
      <c r="L82" s="216"/>
    </row>
    <row r="83" spans="1:12" ht="12.75" customHeight="1">
      <c r="A83" s="26" t="s">
        <v>133</v>
      </c>
      <c r="B83" s="307"/>
      <c r="C83" s="214"/>
      <c r="D83" s="215"/>
      <c r="E83" s="215"/>
      <c r="F83" s="215"/>
      <c r="G83" s="215"/>
      <c r="H83" s="215"/>
      <c r="I83" s="353">
        <f t="shared" si="14"/>
        <v>0</v>
      </c>
      <c r="J83" s="353">
        <f t="shared" si="15"/>
        <v>0</v>
      </c>
      <c r="K83" s="215"/>
      <c r="L83" s="216"/>
    </row>
    <row r="84" spans="1:12" ht="12.75" customHeight="1">
      <c r="A84" s="26" t="s">
        <v>134</v>
      </c>
      <c r="B84" s="307"/>
      <c r="C84" s="214"/>
      <c r="D84" s="215"/>
      <c r="E84" s="215"/>
      <c r="F84" s="215"/>
      <c r="G84" s="215"/>
      <c r="H84" s="215"/>
      <c r="I84" s="353">
        <f t="shared" si="14"/>
        <v>0</v>
      </c>
      <c r="J84" s="353">
        <f t="shared" si="15"/>
        <v>0</v>
      </c>
      <c r="K84" s="215"/>
      <c r="L84" s="216"/>
    </row>
    <row r="85" spans="1:12" ht="12.75" customHeight="1">
      <c r="A85" s="82" t="s">
        <v>135</v>
      </c>
      <c r="B85" s="326"/>
      <c r="C85" s="234"/>
      <c r="D85" s="235"/>
      <c r="E85" s="235"/>
      <c r="F85" s="235"/>
      <c r="G85" s="235"/>
      <c r="H85" s="235"/>
      <c r="I85" s="364">
        <f t="shared" si="14"/>
        <v>0</v>
      </c>
      <c r="J85" s="364">
        <f t="shared" si="15"/>
        <v>0</v>
      </c>
      <c r="K85" s="235"/>
      <c r="L85" s="238"/>
    </row>
    <row r="86" spans="1:23" ht="12.75" customHeight="1">
      <c r="A86" s="42"/>
      <c r="B86" s="39"/>
      <c r="C86" s="32"/>
      <c r="D86" s="32"/>
      <c r="E86" s="32"/>
      <c r="F86" s="32"/>
      <c r="G86" s="32"/>
      <c r="H86" s="32"/>
      <c r="I86" s="32"/>
      <c r="J86" s="32"/>
      <c r="K86" s="32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</row>
    <row r="87" spans="1:11" ht="12.75" customHeight="1">
      <c r="A87" s="38" t="str">
        <f>head27a</f>
        <v>References</v>
      </c>
      <c r="B87" s="39"/>
      <c r="C87" s="43"/>
      <c r="D87" s="43"/>
      <c r="E87" s="43"/>
      <c r="F87" s="43"/>
      <c r="G87" s="43"/>
      <c r="H87" s="43"/>
      <c r="I87" s="43"/>
      <c r="J87" s="43"/>
      <c r="K87" s="43"/>
    </row>
    <row r="88" spans="1:11" ht="12.75" customHeight="1">
      <c r="A88" s="54" t="s">
        <v>590</v>
      </c>
      <c r="B88" s="39"/>
      <c r="C88" s="42"/>
      <c r="D88" s="42"/>
      <c r="E88" s="43"/>
      <c r="F88" s="43"/>
      <c r="G88" s="43"/>
      <c r="H88" s="43"/>
      <c r="I88" s="43"/>
      <c r="J88" s="43"/>
      <c r="K88" s="43"/>
    </row>
    <row r="89" spans="1:11" ht="11.25" customHeight="1">
      <c r="A89" s="47"/>
      <c r="B89" s="39"/>
      <c r="C89" s="42"/>
      <c r="D89" s="42"/>
      <c r="E89" s="43"/>
      <c r="F89" s="43"/>
      <c r="G89" s="43"/>
      <c r="H89" s="43"/>
      <c r="I89" s="43"/>
      <c r="J89" s="43"/>
      <c r="K89" s="43"/>
    </row>
    <row r="90" spans="1:11" ht="11.25" customHeight="1">
      <c r="A90" s="56" t="s">
        <v>248</v>
      </c>
      <c r="B90" s="44"/>
      <c r="C90" s="73">
        <f>C79-('E3-Capex'!C32-SE6a!C79)</f>
        <v>0</v>
      </c>
      <c r="D90" s="73">
        <f>D79-('E3-Capex'!D32-SE6a!D79)</f>
        <v>0</v>
      </c>
      <c r="E90" s="73">
        <f>E79-('E3-Capex'!E32-SE6a!E79)</f>
        <v>0</v>
      </c>
      <c r="F90" s="73">
        <f>F79-('E3-Capex'!F32-SE6a!F79)</f>
        <v>0</v>
      </c>
      <c r="G90" s="73">
        <f>G79-('E3-Capex'!G32-SE6a!G79)</f>
        <v>0</v>
      </c>
      <c r="H90" s="73">
        <f>H79-('E3-Capex'!H32-SE6a!H79)</f>
        <v>0</v>
      </c>
      <c r="I90" s="73">
        <f>I79-('E3-Capex'!I32-SE6a!I79)</f>
        <v>0</v>
      </c>
      <c r="J90" s="73">
        <f>J79-('E3-Capex'!J32-SE6a!J79)</f>
        <v>0</v>
      </c>
      <c r="K90" s="73">
        <f>K79-('E3-Capex'!K32-SE6a!K79)</f>
        <v>0</v>
      </c>
    </row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</sheetData>
  <sheetProtection/>
  <mergeCells count="3">
    <mergeCell ref="A2:A3"/>
    <mergeCell ref="B2:B3"/>
    <mergeCell ref="C2:J2"/>
  </mergeCells>
  <dataValidations count="2">
    <dataValidation type="whole" allowBlank="1" showInputMessage="1" showErrorMessage="1" sqref="C10:H11 K10:L11 C13:H15 K13:L15 C17:H19 K17:L19 C21:H22 K21:L22 C24:H28 K24:L27 C30:H43 K30:L43 D46 C46:H47 K46:L47 C50:H51 K50:L51">
      <formula1>-999999999999</formula1>
      <formula2>9999999999999</formula2>
    </dataValidation>
    <dataValidation type="whole" allowBlank="1" showInputMessage="1" showErrorMessage="1" sqref="C54:H65 K54:L65 C68:H69 K68:L69 C72:H73 K72:L73 C76:H77 K76:L77 C82:H85 K82:L85">
      <formula1>-9999999999999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">
    <tabColor rgb="FFC4FCDF"/>
  </sheetPr>
  <dimension ref="A1:X90"/>
  <sheetViews>
    <sheetView showGridLines="0" zoomScale="80" zoomScaleNormal="80" zoomScalePageLayoutView="0" workbookViewId="0" topLeftCell="A64">
      <selection activeCell="N92" sqref="N92"/>
    </sheetView>
  </sheetViews>
  <sheetFormatPr defaultColWidth="9.140625" defaultRowHeight="12.75"/>
  <cols>
    <col min="1" max="1" width="35.7109375" style="20" customWidth="1"/>
    <col min="2" max="2" width="3.140625" style="48" customWidth="1"/>
    <col min="3" max="11" width="8.7109375" style="20" customWidth="1"/>
    <col min="12" max="12" width="9.8515625" style="20" customWidth="1"/>
    <col min="13" max="13" width="9.57421875" style="20" customWidth="1"/>
    <col min="14" max="14" width="9.8515625" style="20" customWidth="1"/>
    <col min="15" max="17" width="9.57421875" style="20" customWidth="1"/>
    <col min="18" max="18" width="9.8515625" style="20" customWidth="1"/>
    <col min="19" max="21" width="9.57421875" style="20" customWidth="1"/>
    <col min="22" max="23" width="9.8515625" style="20" customWidth="1"/>
    <col min="24" max="16384" width="9.140625" style="20" customWidth="1"/>
  </cols>
  <sheetData>
    <row r="1" ht="13.5">
      <c r="A1" s="19" t="str">
        <f>MEAB10c&amp;" - "&amp;Date</f>
        <v> - Supporting Table SE6c Adjustments expenditure on repairs and maintenance by asset category - 28/02/2010</v>
      </c>
    </row>
    <row r="2" spans="1:12" ht="38.25">
      <c r="A2" s="434" t="str">
        <f>desc</f>
        <v>Description</v>
      </c>
      <c r="B2" s="432" t="str">
        <f>head27</f>
        <v>Ref</v>
      </c>
      <c r="C2" s="431" t="str">
        <f>Head9</f>
        <v>Budget Year 2010/11</v>
      </c>
      <c r="D2" s="428"/>
      <c r="E2" s="428"/>
      <c r="F2" s="428"/>
      <c r="G2" s="428"/>
      <c r="H2" s="428"/>
      <c r="I2" s="428"/>
      <c r="J2" s="429"/>
      <c r="K2" s="21" t="str">
        <f>Head10</f>
        <v>Budget Year +1 2011/12</v>
      </c>
      <c r="L2" s="85" t="str">
        <f>Head11</f>
        <v>Budget Year +2 2012/13</v>
      </c>
    </row>
    <row r="3" spans="1:12" ht="12.75" customHeight="1">
      <c r="A3" s="435"/>
      <c r="B3" s="433"/>
      <c r="C3" s="143" t="str">
        <f>Head6</f>
        <v>Original Budget</v>
      </c>
      <c r="D3" s="141" t="str">
        <f>Head54</f>
        <v>Prior Adjusted</v>
      </c>
      <c r="E3" s="141" t="str">
        <f>Head59</f>
        <v>Downward adjusts</v>
      </c>
      <c r="F3" s="141" t="str">
        <f>Head58</f>
        <v>Parent muni.</v>
      </c>
      <c r="G3" s="141" t="str">
        <f>Head53</f>
        <v>Unfore. Unavoid.</v>
      </c>
      <c r="H3" s="141" t="str">
        <f>Head50</f>
        <v>Other Adjusts.</v>
      </c>
      <c r="I3" s="155" t="str">
        <f>Head56</f>
        <v>Total Adjusts.</v>
      </c>
      <c r="J3" s="155" t="str">
        <f>Head7</f>
        <v>Adjusted Budget</v>
      </c>
      <c r="K3" s="108" t="str">
        <f>Head7</f>
        <v>Adjusted Budget</v>
      </c>
      <c r="L3" s="164" t="str">
        <f>Head7</f>
        <v>Adjusted Budget</v>
      </c>
    </row>
    <row r="4" spans="1:12" ht="12.75">
      <c r="A4" s="318"/>
      <c r="B4" s="319"/>
      <c r="C4" s="199"/>
      <c r="D4" s="200">
        <v>1</v>
      </c>
      <c r="E4" s="200">
        <v>2</v>
      </c>
      <c r="F4" s="200">
        <v>3</v>
      </c>
      <c r="G4" s="200">
        <v>4</v>
      </c>
      <c r="H4" s="200">
        <v>5</v>
      </c>
      <c r="I4" s="200">
        <v>6</v>
      </c>
      <c r="J4" s="200">
        <v>7</v>
      </c>
      <c r="K4" s="131"/>
      <c r="L4" s="132"/>
    </row>
    <row r="5" spans="1:12" ht="12.75">
      <c r="A5" s="322" t="s">
        <v>199</v>
      </c>
      <c r="B5" s="74">
        <v>1</v>
      </c>
      <c r="C5" s="323" t="s">
        <v>111</v>
      </c>
      <c r="D5" s="324" t="s">
        <v>325</v>
      </c>
      <c r="E5" s="324" t="s">
        <v>81</v>
      </c>
      <c r="F5" s="324" t="s">
        <v>37</v>
      </c>
      <c r="G5" s="325" t="s">
        <v>139</v>
      </c>
      <c r="H5" s="325" t="s">
        <v>12</v>
      </c>
      <c r="I5" s="325" t="s">
        <v>13</v>
      </c>
      <c r="J5" s="325" t="s">
        <v>14</v>
      </c>
      <c r="K5" s="134"/>
      <c r="L5" s="173"/>
    </row>
    <row r="6" spans="1:12" ht="12.75" customHeight="1">
      <c r="A6" s="387" t="s">
        <v>927</v>
      </c>
      <c r="B6" s="307"/>
      <c r="C6" s="327"/>
      <c r="D6" s="67"/>
      <c r="E6" s="67"/>
      <c r="F6" s="67"/>
      <c r="G6" s="67"/>
      <c r="H6" s="67"/>
      <c r="I6" s="67"/>
      <c r="J6" s="67"/>
      <c r="K6" s="67"/>
      <c r="L6" s="86"/>
    </row>
    <row r="7" spans="1:12" ht="4.5" customHeight="1">
      <c r="A7" s="23"/>
      <c r="B7" s="307"/>
      <c r="C7" s="30"/>
      <c r="D7" s="29"/>
      <c r="E7" s="29"/>
      <c r="F7" s="29"/>
      <c r="G7" s="29"/>
      <c r="H7" s="29"/>
      <c r="I7" s="29"/>
      <c r="J7" s="29"/>
      <c r="K7" s="29"/>
      <c r="L7" s="87"/>
    </row>
    <row r="8" spans="1:12" ht="11.25" customHeight="1">
      <c r="A8" s="293" t="s">
        <v>173</v>
      </c>
      <c r="B8" s="308"/>
      <c r="C8" s="321">
        <f aca="true" t="shared" si="0" ref="C8:K8">C9+C12+C16+C20+C23</f>
        <v>0</v>
      </c>
      <c r="D8" s="320">
        <f t="shared" si="0"/>
        <v>0</v>
      </c>
      <c r="E8" s="320">
        <f t="shared" si="0"/>
        <v>0</v>
      </c>
      <c r="F8" s="320">
        <f t="shared" si="0"/>
        <v>0</v>
      </c>
      <c r="G8" s="320">
        <f t="shared" si="0"/>
        <v>0</v>
      </c>
      <c r="H8" s="320">
        <f t="shared" si="0"/>
        <v>0</v>
      </c>
      <c r="I8" s="320">
        <f aca="true" t="shared" si="1" ref="I8:I71">SUM(E8:H8)</f>
        <v>0</v>
      </c>
      <c r="J8" s="320">
        <f aca="true" t="shared" si="2" ref="J8:J71">IF(D8=0,C8+I8,D8+I8)</f>
        <v>0</v>
      </c>
      <c r="K8" s="320">
        <f t="shared" si="0"/>
        <v>0</v>
      </c>
      <c r="L8" s="328">
        <f>L9+L12+L16+L20+L23</f>
        <v>0</v>
      </c>
    </row>
    <row r="9" spans="1:13" s="381" customFormat="1" ht="13.5">
      <c r="A9" s="274" t="s">
        <v>557</v>
      </c>
      <c r="B9" s="308"/>
      <c r="C9" s="344">
        <f>SUM(C10:C11)</f>
        <v>0</v>
      </c>
      <c r="D9" s="345">
        <f aca="true" t="shared" si="3" ref="D9:K9">SUM(D10:D11)</f>
        <v>0</v>
      </c>
      <c r="E9" s="345">
        <f t="shared" si="3"/>
        <v>0</v>
      </c>
      <c r="F9" s="345">
        <f t="shared" si="3"/>
        <v>0</v>
      </c>
      <c r="G9" s="345">
        <f t="shared" si="3"/>
        <v>0</v>
      </c>
      <c r="H9" s="345">
        <f t="shared" si="3"/>
        <v>0</v>
      </c>
      <c r="I9" s="345">
        <f t="shared" si="1"/>
        <v>0</v>
      </c>
      <c r="J9" s="345">
        <f t="shared" si="2"/>
        <v>0</v>
      </c>
      <c r="K9" s="345">
        <f t="shared" si="3"/>
        <v>0</v>
      </c>
      <c r="L9" s="346">
        <f>SUM(L10:L11)</f>
        <v>0</v>
      </c>
      <c r="M9" s="20"/>
    </row>
    <row r="10" spans="1:13" s="381" customFormat="1" ht="13.5">
      <c r="A10" s="294" t="s">
        <v>558</v>
      </c>
      <c r="B10" s="308"/>
      <c r="C10" s="214"/>
      <c r="D10" s="215"/>
      <c r="E10" s="215"/>
      <c r="F10" s="215"/>
      <c r="G10" s="215"/>
      <c r="H10" s="215"/>
      <c r="I10" s="353">
        <f t="shared" si="1"/>
        <v>0</v>
      </c>
      <c r="J10" s="353">
        <f t="shared" si="2"/>
        <v>0</v>
      </c>
      <c r="K10" s="215"/>
      <c r="L10" s="216"/>
      <c r="M10" s="20"/>
    </row>
    <row r="11" spans="1:13" s="381" customFormat="1" ht="13.5">
      <c r="A11" s="294" t="s">
        <v>559</v>
      </c>
      <c r="B11" s="308"/>
      <c r="C11" s="214"/>
      <c r="D11" s="215"/>
      <c r="E11" s="215"/>
      <c r="F11" s="215"/>
      <c r="G11" s="215"/>
      <c r="H11" s="215"/>
      <c r="I11" s="353">
        <f t="shared" si="1"/>
        <v>0</v>
      </c>
      <c r="J11" s="353">
        <f t="shared" si="2"/>
        <v>0</v>
      </c>
      <c r="K11" s="215"/>
      <c r="L11" s="216"/>
      <c r="M11" s="20"/>
    </row>
    <row r="12" spans="1:13" s="381" customFormat="1" ht="13.5">
      <c r="A12" s="274" t="s">
        <v>560</v>
      </c>
      <c r="B12" s="308"/>
      <c r="C12" s="356">
        <f>SUM(C13:C15)</f>
        <v>0</v>
      </c>
      <c r="D12" s="353">
        <f aca="true" t="shared" si="4" ref="D12:K12">SUM(D13:D15)</f>
        <v>0</v>
      </c>
      <c r="E12" s="353">
        <f t="shared" si="4"/>
        <v>0</v>
      </c>
      <c r="F12" s="353">
        <f t="shared" si="4"/>
        <v>0</v>
      </c>
      <c r="G12" s="353">
        <f t="shared" si="4"/>
        <v>0</v>
      </c>
      <c r="H12" s="353">
        <f t="shared" si="4"/>
        <v>0</v>
      </c>
      <c r="I12" s="353">
        <f t="shared" si="1"/>
        <v>0</v>
      </c>
      <c r="J12" s="353">
        <f t="shared" si="2"/>
        <v>0</v>
      </c>
      <c r="K12" s="353">
        <f t="shared" si="4"/>
        <v>0</v>
      </c>
      <c r="L12" s="354">
        <f>SUM(L13:L15)</f>
        <v>0</v>
      </c>
      <c r="M12" s="20"/>
    </row>
    <row r="13" spans="1:13" s="381" customFormat="1" ht="13.5">
      <c r="A13" s="294" t="s">
        <v>561</v>
      </c>
      <c r="B13" s="308"/>
      <c r="C13" s="214"/>
      <c r="D13" s="215"/>
      <c r="E13" s="215"/>
      <c r="F13" s="215"/>
      <c r="G13" s="215"/>
      <c r="H13" s="215"/>
      <c r="I13" s="353">
        <f t="shared" si="1"/>
        <v>0</v>
      </c>
      <c r="J13" s="353">
        <f t="shared" si="2"/>
        <v>0</v>
      </c>
      <c r="K13" s="215"/>
      <c r="L13" s="216"/>
      <c r="M13" s="20"/>
    </row>
    <row r="14" spans="1:13" s="381" customFormat="1" ht="13.5">
      <c r="A14" s="294" t="s">
        <v>562</v>
      </c>
      <c r="B14" s="308"/>
      <c r="C14" s="214"/>
      <c r="D14" s="215"/>
      <c r="E14" s="215"/>
      <c r="F14" s="215"/>
      <c r="G14" s="215"/>
      <c r="H14" s="215"/>
      <c r="I14" s="353">
        <f t="shared" si="1"/>
        <v>0</v>
      </c>
      <c r="J14" s="353">
        <f t="shared" si="2"/>
        <v>0</v>
      </c>
      <c r="K14" s="215"/>
      <c r="L14" s="216"/>
      <c r="M14" s="20"/>
    </row>
    <row r="15" spans="1:13" s="381" customFormat="1" ht="13.5">
      <c r="A15" s="294" t="s">
        <v>52</v>
      </c>
      <c r="B15" s="308"/>
      <c r="C15" s="214"/>
      <c r="D15" s="215"/>
      <c r="E15" s="215"/>
      <c r="F15" s="215"/>
      <c r="G15" s="215"/>
      <c r="H15" s="215"/>
      <c r="I15" s="353">
        <f t="shared" si="1"/>
        <v>0</v>
      </c>
      <c r="J15" s="353">
        <f t="shared" si="2"/>
        <v>0</v>
      </c>
      <c r="K15" s="215"/>
      <c r="L15" s="216"/>
      <c r="M15" s="20"/>
    </row>
    <row r="16" spans="1:13" s="381" customFormat="1" ht="13.5">
      <c r="A16" s="295" t="s">
        <v>563</v>
      </c>
      <c r="B16" s="309"/>
      <c r="C16" s="356">
        <f>SUM(C17:C19)</f>
        <v>0</v>
      </c>
      <c r="D16" s="353">
        <f aca="true" t="shared" si="5" ref="D16:K16">SUM(D17:D19)</f>
        <v>0</v>
      </c>
      <c r="E16" s="353">
        <f t="shared" si="5"/>
        <v>0</v>
      </c>
      <c r="F16" s="353">
        <f t="shared" si="5"/>
        <v>0</v>
      </c>
      <c r="G16" s="353">
        <f t="shared" si="5"/>
        <v>0</v>
      </c>
      <c r="H16" s="353">
        <f t="shared" si="5"/>
        <v>0</v>
      </c>
      <c r="I16" s="353">
        <f t="shared" si="1"/>
        <v>0</v>
      </c>
      <c r="J16" s="353">
        <f t="shared" si="2"/>
        <v>0</v>
      </c>
      <c r="K16" s="353">
        <f t="shared" si="5"/>
        <v>0</v>
      </c>
      <c r="L16" s="354">
        <f>SUM(L17:L19)</f>
        <v>0</v>
      </c>
      <c r="M16" s="20"/>
    </row>
    <row r="17" spans="1:13" s="381" customFormat="1" ht="13.5">
      <c r="A17" s="294" t="s">
        <v>564</v>
      </c>
      <c r="B17" s="308"/>
      <c r="C17" s="214"/>
      <c r="D17" s="215"/>
      <c r="E17" s="215"/>
      <c r="F17" s="215"/>
      <c r="G17" s="215"/>
      <c r="H17" s="215"/>
      <c r="I17" s="353">
        <f t="shared" si="1"/>
        <v>0</v>
      </c>
      <c r="J17" s="353">
        <f t="shared" si="2"/>
        <v>0</v>
      </c>
      <c r="K17" s="215"/>
      <c r="L17" s="216"/>
      <c r="M17" s="20"/>
    </row>
    <row r="18" spans="1:13" s="381" customFormat="1" ht="13.5">
      <c r="A18" s="294" t="s">
        <v>565</v>
      </c>
      <c r="B18" s="308"/>
      <c r="C18" s="214"/>
      <c r="D18" s="215"/>
      <c r="E18" s="215"/>
      <c r="F18" s="215"/>
      <c r="G18" s="215"/>
      <c r="H18" s="215"/>
      <c r="I18" s="353">
        <f t="shared" si="1"/>
        <v>0</v>
      </c>
      <c r="J18" s="353">
        <f t="shared" si="2"/>
        <v>0</v>
      </c>
      <c r="K18" s="215"/>
      <c r="L18" s="216"/>
      <c r="M18" s="20"/>
    </row>
    <row r="19" spans="1:13" s="381" customFormat="1" ht="13.5">
      <c r="A19" s="294" t="s">
        <v>566</v>
      </c>
      <c r="B19" s="308"/>
      <c r="C19" s="214"/>
      <c r="D19" s="215"/>
      <c r="E19" s="215"/>
      <c r="F19" s="215"/>
      <c r="G19" s="215"/>
      <c r="H19" s="215"/>
      <c r="I19" s="353">
        <f t="shared" si="1"/>
        <v>0</v>
      </c>
      <c r="J19" s="353">
        <f t="shared" si="2"/>
        <v>0</v>
      </c>
      <c r="K19" s="215"/>
      <c r="L19" s="216"/>
      <c r="M19" s="20"/>
    </row>
    <row r="20" spans="1:13" s="381" customFormat="1" ht="13.5">
      <c r="A20" s="295" t="s">
        <v>567</v>
      </c>
      <c r="B20" s="308"/>
      <c r="C20" s="356">
        <f aca="true" t="shared" si="6" ref="C20:K20">SUM(C21:C22)</f>
        <v>0</v>
      </c>
      <c r="D20" s="353">
        <f t="shared" si="6"/>
        <v>0</v>
      </c>
      <c r="E20" s="353">
        <f t="shared" si="6"/>
        <v>0</v>
      </c>
      <c r="F20" s="353">
        <f t="shared" si="6"/>
        <v>0</v>
      </c>
      <c r="G20" s="353">
        <f t="shared" si="6"/>
        <v>0</v>
      </c>
      <c r="H20" s="353">
        <f t="shared" si="6"/>
        <v>0</v>
      </c>
      <c r="I20" s="353">
        <f t="shared" si="1"/>
        <v>0</v>
      </c>
      <c r="J20" s="353">
        <f t="shared" si="2"/>
        <v>0</v>
      </c>
      <c r="K20" s="353">
        <f t="shared" si="6"/>
        <v>0</v>
      </c>
      <c r="L20" s="354">
        <f>SUM(L21:L22)</f>
        <v>0</v>
      </c>
      <c r="M20" s="20"/>
    </row>
    <row r="21" spans="1:13" s="381" customFormat="1" ht="13.5">
      <c r="A21" s="294" t="s">
        <v>566</v>
      </c>
      <c r="B21" s="308"/>
      <c r="C21" s="214"/>
      <c r="D21" s="215"/>
      <c r="E21" s="215"/>
      <c r="F21" s="215"/>
      <c r="G21" s="215"/>
      <c r="H21" s="215"/>
      <c r="I21" s="353">
        <f t="shared" si="1"/>
        <v>0</v>
      </c>
      <c r="J21" s="353">
        <f t="shared" si="2"/>
        <v>0</v>
      </c>
      <c r="K21" s="215"/>
      <c r="L21" s="216"/>
      <c r="M21" s="20"/>
    </row>
    <row r="22" spans="1:13" s="381" customFormat="1" ht="13.5">
      <c r="A22" s="294" t="s">
        <v>568</v>
      </c>
      <c r="B22" s="308"/>
      <c r="C22" s="214"/>
      <c r="D22" s="215"/>
      <c r="E22" s="215"/>
      <c r="F22" s="215"/>
      <c r="G22" s="215"/>
      <c r="H22" s="215"/>
      <c r="I22" s="353">
        <f t="shared" si="1"/>
        <v>0</v>
      </c>
      <c r="J22" s="353">
        <f t="shared" si="2"/>
        <v>0</v>
      </c>
      <c r="K22" s="215"/>
      <c r="L22" s="216"/>
      <c r="M22" s="20"/>
    </row>
    <row r="23" spans="1:13" s="381" customFormat="1" ht="13.5">
      <c r="A23" s="274" t="s">
        <v>569</v>
      </c>
      <c r="B23" s="308"/>
      <c r="C23" s="356">
        <f>SUM(C24:C27)</f>
        <v>0</v>
      </c>
      <c r="D23" s="353">
        <f aca="true" t="shared" si="7" ref="D23:K23">SUM(D24:D27)</f>
        <v>0</v>
      </c>
      <c r="E23" s="353">
        <f t="shared" si="7"/>
        <v>0</v>
      </c>
      <c r="F23" s="353">
        <f t="shared" si="7"/>
        <v>0</v>
      </c>
      <c r="G23" s="353">
        <f t="shared" si="7"/>
        <v>0</v>
      </c>
      <c r="H23" s="353">
        <f t="shared" si="7"/>
        <v>0</v>
      </c>
      <c r="I23" s="353">
        <f t="shared" si="1"/>
        <v>0</v>
      </c>
      <c r="J23" s="353">
        <f t="shared" si="2"/>
        <v>0</v>
      </c>
      <c r="K23" s="353">
        <f t="shared" si="7"/>
        <v>0</v>
      </c>
      <c r="L23" s="354">
        <f>SUM(L24:L27)</f>
        <v>0</v>
      </c>
      <c r="M23" s="20"/>
    </row>
    <row r="24" spans="1:13" s="381" customFormat="1" ht="13.5">
      <c r="A24" s="294" t="s">
        <v>570</v>
      </c>
      <c r="B24" s="308"/>
      <c r="C24" s="214"/>
      <c r="D24" s="215"/>
      <c r="E24" s="215"/>
      <c r="F24" s="215"/>
      <c r="G24" s="215"/>
      <c r="H24" s="215"/>
      <c r="I24" s="353">
        <f t="shared" si="1"/>
        <v>0</v>
      </c>
      <c r="J24" s="353">
        <f t="shared" si="2"/>
        <v>0</v>
      </c>
      <c r="K24" s="215"/>
      <c r="L24" s="216"/>
      <c r="M24" s="20"/>
    </row>
    <row r="25" spans="1:13" s="381" customFormat="1" ht="13.5">
      <c r="A25" s="294" t="s">
        <v>571</v>
      </c>
      <c r="B25" s="308">
        <v>2</v>
      </c>
      <c r="C25" s="214"/>
      <c r="D25" s="215"/>
      <c r="E25" s="215"/>
      <c r="F25" s="215"/>
      <c r="G25" s="215"/>
      <c r="H25" s="215"/>
      <c r="I25" s="353">
        <f t="shared" si="1"/>
        <v>0</v>
      </c>
      <c r="J25" s="353">
        <f t="shared" si="2"/>
        <v>0</v>
      </c>
      <c r="K25" s="215"/>
      <c r="L25" s="216"/>
      <c r="M25" s="20"/>
    </row>
    <row r="26" spans="1:13" s="381" customFormat="1" ht="13.5">
      <c r="A26" s="294" t="s">
        <v>53</v>
      </c>
      <c r="B26" s="308"/>
      <c r="C26" s="214"/>
      <c r="D26" s="215"/>
      <c r="E26" s="215"/>
      <c r="F26" s="215"/>
      <c r="G26" s="215"/>
      <c r="H26" s="215"/>
      <c r="I26" s="353">
        <f t="shared" si="1"/>
        <v>0</v>
      </c>
      <c r="J26" s="353">
        <f t="shared" si="2"/>
        <v>0</v>
      </c>
      <c r="K26" s="215"/>
      <c r="L26" s="216"/>
      <c r="M26" s="20"/>
    </row>
    <row r="27" spans="1:13" s="381" customFormat="1" ht="13.5">
      <c r="A27" s="294" t="s">
        <v>246</v>
      </c>
      <c r="B27" s="308">
        <v>3</v>
      </c>
      <c r="C27" s="214"/>
      <c r="D27" s="215"/>
      <c r="E27" s="215"/>
      <c r="F27" s="215"/>
      <c r="G27" s="215"/>
      <c r="H27" s="215"/>
      <c r="I27" s="353">
        <f t="shared" si="1"/>
        <v>0</v>
      </c>
      <c r="J27" s="353">
        <f t="shared" si="2"/>
        <v>0</v>
      </c>
      <c r="K27" s="215"/>
      <c r="L27" s="216"/>
      <c r="M27" s="20"/>
    </row>
    <row r="28" spans="1:12" ht="4.5" customHeight="1">
      <c r="A28" s="27"/>
      <c r="B28" s="307"/>
      <c r="C28" s="30"/>
      <c r="D28" s="29"/>
      <c r="E28" s="29"/>
      <c r="F28" s="29"/>
      <c r="G28" s="29"/>
      <c r="H28" s="29"/>
      <c r="I28" s="243">
        <f t="shared" si="1"/>
        <v>0</v>
      </c>
      <c r="J28" s="243">
        <f t="shared" si="2"/>
        <v>0</v>
      </c>
      <c r="K28" s="29"/>
      <c r="L28" s="87"/>
    </row>
    <row r="29" spans="1:12" ht="12.75" customHeight="1">
      <c r="A29" s="23" t="s">
        <v>376</v>
      </c>
      <c r="B29" s="307"/>
      <c r="C29" s="365">
        <f aca="true" t="shared" si="8" ref="C29:K29">SUM(C30:C43)</f>
        <v>0</v>
      </c>
      <c r="D29" s="366">
        <f t="shared" si="8"/>
        <v>0</v>
      </c>
      <c r="E29" s="366">
        <f t="shared" si="8"/>
        <v>0</v>
      </c>
      <c r="F29" s="366">
        <f t="shared" si="8"/>
        <v>0</v>
      </c>
      <c r="G29" s="366">
        <f t="shared" si="8"/>
        <v>0</v>
      </c>
      <c r="H29" s="366">
        <f t="shared" si="8"/>
        <v>0</v>
      </c>
      <c r="I29" s="362">
        <f t="shared" si="1"/>
        <v>0</v>
      </c>
      <c r="J29" s="362">
        <f t="shared" si="2"/>
        <v>0</v>
      </c>
      <c r="K29" s="366">
        <f t="shared" si="8"/>
        <v>0</v>
      </c>
      <c r="L29" s="367">
        <f>SUM(L30:L43)</f>
        <v>0</v>
      </c>
    </row>
    <row r="30" spans="1:12" ht="12.75" customHeight="1">
      <c r="A30" s="274" t="s">
        <v>572</v>
      </c>
      <c r="B30" s="307"/>
      <c r="C30" s="214"/>
      <c r="D30" s="215"/>
      <c r="E30" s="215"/>
      <c r="F30" s="215"/>
      <c r="G30" s="215"/>
      <c r="H30" s="215"/>
      <c r="I30" s="353">
        <f t="shared" si="1"/>
        <v>0</v>
      </c>
      <c r="J30" s="353">
        <f t="shared" si="2"/>
        <v>0</v>
      </c>
      <c r="K30" s="215"/>
      <c r="L30" s="216"/>
    </row>
    <row r="31" spans="1:12" ht="12.75" customHeight="1">
      <c r="A31" s="274" t="s">
        <v>573</v>
      </c>
      <c r="B31" s="307"/>
      <c r="C31" s="214"/>
      <c r="D31" s="215"/>
      <c r="E31" s="215"/>
      <c r="F31" s="215"/>
      <c r="G31" s="215"/>
      <c r="H31" s="215"/>
      <c r="I31" s="353">
        <f t="shared" si="1"/>
        <v>0</v>
      </c>
      <c r="J31" s="353">
        <f t="shared" si="2"/>
        <v>0</v>
      </c>
      <c r="K31" s="215"/>
      <c r="L31" s="216"/>
    </row>
    <row r="32" spans="1:12" ht="12.75" customHeight="1">
      <c r="A32" s="274" t="s">
        <v>574</v>
      </c>
      <c r="B32" s="307"/>
      <c r="C32" s="214"/>
      <c r="D32" s="215"/>
      <c r="E32" s="215"/>
      <c r="F32" s="215"/>
      <c r="G32" s="215"/>
      <c r="H32" s="215"/>
      <c r="I32" s="353">
        <f t="shared" si="1"/>
        <v>0</v>
      </c>
      <c r="J32" s="353">
        <f t="shared" si="2"/>
        <v>0</v>
      </c>
      <c r="K32" s="215"/>
      <c r="L32" s="216"/>
    </row>
    <row r="33" spans="1:12" ht="12.75" customHeight="1">
      <c r="A33" s="274" t="s">
        <v>575</v>
      </c>
      <c r="B33" s="307"/>
      <c r="C33" s="214"/>
      <c r="D33" s="215"/>
      <c r="E33" s="215"/>
      <c r="F33" s="215"/>
      <c r="G33" s="215"/>
      <c r="H33" s="215"/>
      <c r="I33" s="353">
        <f t="shared" si="1"/>
        <v>0</v>
      </c>
      <c r="J33" s="353">
        <f t="shared" si="2"/>
        <v>0</v>
      </c>
      <c r="K33" s="215"/>
      <c r="L33" s="216"/>
    </row>
    <row r="34" spans="1:12" ht="12.75" customHeight="1">
      <c r="A34" s="274" t="s">
        <v>93</v>
      </c>
      <c r="B34" s="307"/>
      <c r="C34" s="214"/>
      <c r="D34" s="215"/>
      <c r="E34" s="215"/>
      <c r="F34" s="215"/>
      <c r="G34" s="215"/>
      <c r="H34" s="215"/>
      <c r="I34" s="353">
        <f t="shared" si="1"/>
        <v>0</v>
      </c>
      <c r="J34" s="353">
        <f t="shared" si="2"/>
        <v>0</v>
      </c>
      <c r="K34" s="215"/>
      <c r="L34" s="216"/>
    </row>
    <row r="35" spans="1:12" ht="12.75" customHeight="1">
      <c r="A35" s="274" t="s">
        <v>576</v>
      </c>
      <c r="B35" s="307"/>
      <c r="C35" s="214"/>
      <c r="D35" s="215"/>
      <c r="E35" s="215"/>
      <c r="F35" s="215"/>
      <c r="G35" s="215"/>
      <c r="H35" s="215"/>
      <c r="I35" s="353">
        <f t="shared" si="1"/>
        <v>0</v>
      </c>
      <c r="J35" s="353">
        <f t="shared" si="2"/>
        <v>0</v>
      </c>
      <c r="K35" s="215"/>
      <c r="L35" s="216"/>
    </row>
    <row r="36" spans="1:12" ht="12.75" customHeight="1">
      <c r="A36" s="274" t="s">
        <v>577</v>
      </c>
      <c r="B36" s="307"/>
      <c r="C36" s="214"/>
      <c r="D36" s="215"/>
      <c r="E36" s="215"/>
      <c r="F36" s="215"/>
      <c r="G36" s="215"/>
      <c r="H36" s="215"/>
      <c r="I36" s="353">
        <f t="shared" si="1"/>
        <v>0</v>
      </c>
      <c r="J36" s="353">
        <f t="shared" si="2"/>
        <v>0</v>
      </c>
      <c r="K36" s="215"/>
      <c r="L36" s="216"/>
    </row>
    <row r="37" spans="1:12" ht="12.75" customHeight="1">
      <c r="A37" s="274" t="s">
        <v>578</v>
      </c>
      <c r="B37" s="307"/>
      <c r="C37" s="214"/>
      <c r="D37" s="215"/>
      <c r="E37" s="215"/>
      <c r="F37" s="215"/>
      <c r="G37" s="215"/>
      <c r="H37" s="215"/>
      <c r="I37" s="353">
        <f t="shared" si="1"/>
        <v>0</v>
      </c>
      <c r="J37" s="353">
        <f t="shared" si="2"/>
        <v>0</v>
      </c>
      <c r="K37" s="215"/>
      <c r="L37" s="216"/>
    </row>
    <row r="38" spans="1:12" ht="12.75" customHeight="1">
      <c r="A38" s="274" t="s">
        <v>136</v>
      </c>
      <c r="B38" s="307"/>
      <c r="C38" s="214"/>
      <c r="D38" s="215"/>
      <c r="E38" s="215"/>
      <c r="F38" s="215"/>
      <c r="G38" s="215"/>
      <c r="H38" s="215"/>
      <c r="I38" s="353">
        <f t="shared" si="1"/>
        <v>0</v>
      </c>
      <c r="J38" s="353">
        <f t="shared" si="2"/>
        <v>0</v>
      </c>
      <c r="K38" s="215"/>
      <c r="L38" s="216"/>
    </row>
    <row r="39" spans="1:12" ht="12.75" customHeight="1">
      <c r="A39" s="274" t="s">
        <v>281</v>
      </c>
      <c r="B39" s="307"/>
      <c r="C39" s="214"/>
      <c r="D39" s="215"/>
      <c r="E39" s="215"/>
      <c r="F39" s="215"/>
      <c r="G39" s="215"/>
      <c r="H39" s="215"/>
      <c r="I39" s="353">
        <f t="shared" si="1"/>
        <v>0</v>
      </c>
      <c r="J39" s="353">
        <f t="shared" si="2"/>
        <v>0</v>
      </c>
      <c r="K39" s="215"/>
      <c r="L39" s="216"/>
    </row>
    <row r="40" spans="1:12" ht="12.75" customHeight="1">
      <c r="A40" s="274" t="s">
        <v>282</v>
      </c>
      <c r="B40" s="307"/>
      <c r="C40" s="214"/>
      <c r="D40" s="215"/>
      <c r="E40" s="215"/>
      <c r="F40" s="215"/>
      <c r="G40" s="215"/>
      <c r="H40" s="215"/>
      <c r="I40" s="353">
        <f t="shared" si="1"/>
        <v>0</v>
      </c>
      <c r="J40" s="353">
        <f t="shared" si="2"/>
        <v>0</v>
      </c>
      <c r="K40" s="215"/>
      <c r="L40" s="216"/>
    </row>
    <row r="41" spans="1:12" ht="12.75" customHeight="1">
      <c r="A41" s="274" t="s">
        <v>579</v>
      </c>
      <c r="B41" s="307"/>
      <c r="C41" s="214"/>
      <c r="D41" s="215"/>
      <c r="E41" s="215"/>
      <c r="F41" s="215"/>
      <c r="G41" s="215"/>
      <c r="H41" s="215"/>
      <c r="I41" s="353">
        <f t="shared" si="1"/>
        <v>0</v>
      </c>
      <c r="J41" s="353">
        <f t="shared" si="2"/>
        <v>0</v>
      </c>
      <c r="K41" s="215"/>
      <c r="L41" s="216"/>
    </row>
    <row r="42" spans="1:12" ht="12.75" customHeight="1">
      <c r="A42" s="274" t="s">
        <v>580</v>
      </c>
      <c r="B42" s="307"/>
      <c r="C42" s="214"/>
      <c r="D42" s="215"/>
      <c r="E42" s="215"/>
      <c r="F42" s="215"/>
      <c r="G42" s="215"/>
      <c r="H42" s="215"/>
      <c r="I42" s="353">
        <f t="shared" si="1"/>
        <v>0</v>
      </c>
      <c r="J42" s="353">
        <f t="shared" si="2"/>
        <v>0</v>
      </c>
      <c r="K42" s="215"/>
      <c r="L42" s="216"/>
    </row>
    <row r="43" spans="1:12" ht="12.75" customHeight="1">
      <c r="A43" s="26" t="s">
        <v>246</v>
      </c>
      <c r="B43" s="307"/>
      <c r="C43" s="214"/>
      <c r="D43" s="215"/>
      <c r="E43" s="215"/>
      <c r="F43" s="215"/>
      <c r="G43" s="215"/>
      <c r="H43" s="215"/>
      <c r="I43" s="353">
        <f t="shared" si="1"/>
        <v>0</v>
      </c>
      <c r="J43" s="353">
        <f t="shared" si="2"/>
        <v>0</v>
      </c>
      <c r="K43" s="215"/>
      <c r="L43" s="216"/>
    </row>
    <row r="44" spans="1:12" ht="4.5" customHeight="1">
      <c r="A44" s="27"/>
      <c r="B44" s="307"/>
      <c r="C44" s="30"/>
      <c r="D44" s="29"/>
      <c r="E44" s="29"/>
      <c r="F44" s="29"/>
      <c r="G44" s="29"/>
      <c r="H44" s="29"/>
      <c r="I44" s="243">
        <f t="shared" si="1"/>
        <v>0</v>
      </c>
      <c r="J44" s="243">
        <f t="shared" si="2"/>
        <v>0</v>
      </c>
      <c r="K44" s="29"/>
      <c r="L44" s="87"/>
    </row>
    <row r="45" spans="1:12" ht="17.25" customHeight="1">
      <c r="A45" s="293" t="s">
        <v>200</v>
      </c>
      <c r="B45" s="308"/>
      <c r="C45" s="30">
        <f>SUM(C46:C47)</f>
        <v>0</v>
      </c>
      <c r="D45" s="29">
        <f aca="true" t="shared" si="9" ref="D45:K45">SUM(D46:D47)</f>
        <v>0</v>
      </c>
      <c r="E45" s="29">
        <f t="shared" si="9"/>
        <v>0</v>
      </c>
      <c r="F45" s="29">
        <f t="shared" si="9"/>
        <v>0</v>
      </c>
      <c r="G45" s="29">
        <f t="shared" si="9"/>
        <v>0</v>
      </c>
      <c r="H45" s="29">
        <f t="shared" si="9"/>
        <v>0</v>
      </c>
      <c r="I45" s="243">
        <f t="shared" si="1"/>
        <v>0</v>
      </c>
      <c r="J45" s="243">
        <f t="shared" si="2"/>
        <v>0</v>
      </c>
      <c r="K45" s="29">
        <f t="shared" si="9"/>
        <v>0</v>
      </c>
      <c r="L45" s="87">
        <f>SUM(L46:L47)</f>
        <v>0</v>
      </c>
    </row>
    <row r="46" spans="1:12" ht="11.25" customHeight="1">
      <c r="A46" s="274" t="s">
        <v>581</v>
      </c>
      <c r="B46" s="308"/>
      <c r="C46" s="310"/>
      <c r="D46" s="296"/>
      <c r="E46" s="296"/>
      <c r="F46" s="296"/>
      <c r="G46" s="296"/>
      <c r="H46" s="296"/>
      <c r="I46" s="361">
        <f t="shared" si="1"/>
        <v>0</v>
      </c>
      <c r="J46" s="361">
        <f t="shared" si="2"/>
        <v>0</v>
      </c>
      <c r="K46" s="296"/>
      <c r="L46" s="329"/>
    </row>
    <row r="47" spans="1:12" ht="11.25" customHeight="1">
      <c r="A47" s="295" t="s">
        <v>246</v>
      </c>
      <c r="B47" s="308"/>
      <c r="C47" s="311"/>
      <c r="D47" s="297"/>
      <c r="E47" s="297"/>
      <c r="F47" s="297"/>
      <c r="G47" s="297"/>
      <c r="H47" s="297"/>
      <c r="I47" s="362">
        <f t="shared" si="1"/>
        <v>0</v>
      </c>
      <c r="J47" s="362">
        <f t="shared" si="2"/>
        <v>0</v>
      </c>
      <c r="K47" s="297"/>
      <c r="L47" s="330"/>
    </row>
    <row r="48" spans="1:12" ht="4.5" customHeight="1">
      <c r="A48" s="298"/>
      <c r="B48" s="308"/>
      <c r="C48" s="30"/>
      <c r="D48" s="29"/>
      <c r="E48" s="29"/>
      <c r="F48" s="29"/>
      <c r="G48" s="29"/>
      <c r="H48" s="29"/>
      <c r="I48" s="243">
        <f t="shared" si="1"/>
        <v>0</v>
      </c>
      <c r="J48" s="243">
        <f t="shared" si="2"/>
        <v>0</v>
      </c>
      <c r="K48" s="29"/>
      <c r="L48" s="87"/>
    </row>
    <row r="49" spans="1:12" ht="17.25" customHeight="1">
      <c r="A49" s="293" t="s">
        <v>201</v>
      </c>
      <c r="B49" s="308"/>
      <c r="C49" s="34">
        <f>SUM(C50:C51)</f>
        <v>0</v>
      </c>
      <c r="D49" s="33">
        <f aca="true" t="shared" si="10" ref="D49:K49">SUM(D50:D51)</f>
        <v>0</v>
      </c>
      <c r="E49" s="33">
        <f t="shared" si="10"/>
        <v>0</v>
      </c>
      <c r="F49" s="33">
        <f t="shared" si="10"/>
        <v>0</v>
      </c>
      <c r="G49" s="33">
        <f t="shared" si="10"/>
        <v>0</v>
      </c>
      <c r="H49" s="33">
        <f t="shared" si="10"/>
        <v>0</v>
      </c>
      <c r="I49" s="320">
        <f t="shared" si="1"/>
        <v>0</v>
      </c>
      <c r="J49" s="320">
        <f t="shared" si="2"/>
        <v>0</v>
      </c>
      <c r="K49" s="33">
        <f t="shared" si="10"/>
        <v>0</v>
      </c>
      <c r="L49" s="106">
        <f>SUM(L50:L51)</f>
        <v>0</v>
      </c>
    </row>
    <row r="50" spans="1:12" ht="11.25" customHeight="1">
      <c r="A50" s="274" t="s">
        <v>582</v>
      </c>
      <c r="B50" s="308"/>
      <c r="C50" s="280"/>
      <c r="D50" s="281"/>
      <c r="E50" s="281"/>
      <c r="F50" s="281"/>
      <c r="G50" s="281"/>
      <c r="H50" s="281"/>
      <c r="I50" s="345">
        <f t="shared" si="1"/>
        <v>0</v>
      </c>
      <c r="J50" s="345">
        <f t="shared" si="2"/>
        <v>0</v>
      </c>
      <c r="K50" s="281"/>
      <c r="L50" s="331"/>
    </row>
    <row r="51" spans="1:12" ht="11.25" customHeight="1">
      <c r="A51" s="274" t="s">
        <v>246</v>
      </c>
      <c r="B51" s="308"/>
      <c r="C51" s="217"/>
      <c r="D51" s="218"/>
      <c r="E51" s="218"/>
      <c r="F51" s="218"/>
      <c r="G51" s="218"/>
      <c r="H51" s="218"/>
      <c r="I51" s="363">
        <f t="shared" si="1"/>
        <v>0</v>
      </c>
      <c r="J51" s="363">
        <f t="shared" si="2"/>
        <v>0</v>
      </c>
      <c r="K51" s="218"/>
      <c r="L51" s="219"/>
    </row>
    <row r="52" spans="1:12" ht="4.5" customHeight="1">
      <c r="A52" s="298"/>
      <c r="B52" s="308"/>
      <c r="C52" s="30"/>
      <c r="D52" s="29"/>
      <c r="E52" s="29"/>
      <c r="F52" s="29"/>
      <c r="G52" s="29"/>
      <c r="H52" s="29"/>
      <c r="I52" s="243">
        <f t="shared" si="1"/>
        <v>0</v>
      </c>
      <c r="J52" s="243">
        <f t="shared" si="2"/>
        <v>0</v>
      </c>
      <c r="K52" s="29"/>
      <c r="L52" s="87"/>
    </row>
    <row r="53" spans="1:12" ht="12.75" customHeight="1">
      <c r="A53" s="23" t="s">
        <v>202</v>
      </c>
      <c r="B53" s="307"/>
      <c r="C53" s="34">
        <f aca="true" t="shared" si="11" ref="C53:K53">SUM(C54:C65)</f>
        <v>0</v>
      </c>
      <c r="D53" s="33">
        <f t="shared" si="11"/>
        <v>0</v>
      </c>
      <c r="E53" s="33">
        <f t="shared" si="11"/>
        <v>0</v>
      </c>
      <c r="F53" s="33">
        <f t="shared" si="11"/>
        <v>0</v>
      </c>
      <c r="G53" s="33">
        <f t="shared" si="11"/>
        <v>0</v>
      </c>
      <c r="H53" s="33">
        <f t="shared" si="11"/>
        <v>0</v>
      </c>
      <c r="I53" s="320">
        <f t="shared" si="1"/>
        <v>0</v>
      </c>
      <c r="J53" s="320">
        <f t="shared" si="2"/>
        <v>0</v>
      </c>
      <c r="K53" s="33">
        <f t="shared" si="11"/>
        <v>0</v>
      </c>
      <c r="L53" s="106">
        <f>SUM(L54:L65)</f>
        <v>0</v>
      </c>
    </row>
    <row r="54" spans="1:12" ht="12.75" customHeight="1">
      <c r="A54" s="295" t="s">
        <v>583</v>
      </c>
      <c r="B54" s="307"/>
      <c r="C54" s="214"/>
      <c r="D54" s="215"/>
      <c r="E54" s="215"/>
      <c r="F54" s="215"/>
      <c r="G54" s="215"/>
      <c r="H54" s="215"/>
      <c r="I54" s="353">
        <f t="shared" si="1"/>
        <v>0</v>
      </c>
      <c r="J54" s="353">
        <f t="shared" si="2"/>
        <v>0</v>
      </c>
      <c r="K54" s="215"/>
      <c r="L54" s="216"/>
    </row>
    <row r="55" spans="1:12" ht="12.75" customHeight="1">
      <c r="A55" s="295" t="s">
        <v>245</v>
      </c>
      <c r="B55" s="307"/>
      <c r="C55" s="214"/>
      <c r="D55" s="215"/>
      <c r="E55" s="215"/>
      <c r="F55" s="215"/>
      <c r="G55" s="215"/>
      <c r="H55" s="215"/>
      <c r="I55" s="353">
        <f t="shared" si="1"/>
        <v>0</v>
      </c>
      <c r="J55" s="353">
        <f t="shared" si="2"/>
        <v>0</v>
      </c>
      <c r="K55" s="215"/>
      <c r="L55" s="216"/>
    </row>
    <row r="56" spans="1:12" ht="12.75" customHeight="1">
      <c r="A56" s="295" t="s">
        <v>7</v>
      </c>
      <c r="B56" s="307"/>
      <c r="C56" s="214"/>
      <c r="D56" s="215"/>
      <c r="E56" s="215"/>
      <c r="F56" s="215"/>
      <c r="G56" s="215"/>
      <c r="H56" s="215"/>
      <c r="I56" s="353">
        <f t="shared" si="1"/>
        <v>0</v>
      </c>
      <c r="J56" s="353">
        <f t="shared" si="2"/>
        <v>0</v>
      </c>
      <c r="K56" s="215"/>
      <c r="L56" s="216"/>
    </row>
    <row r="57" spans="1:12" ht="12.75" customHeight="1">
      <c r="A57" s="295" t="s">
        <v>584</v>
      </c>
      <c r="B57" s="307"/>
      <c r="C57" s="214"/>
      <c r="D57" s="215"/>
      <c r="E57" s="215"/>
      <c r="F57" s="215"/>
      <c r="G57" s="215"/>
      <c r="H57" s="215"/>
      <c r="I57" s="353">
        <f t="shared" si="1"/>
        <v>0</v>
      </c>
      <c r="J57" s="353">
        <f t="shared" si="2"/>
        <v>0</v>
      </c>
      <c r="K57" s="215"/>
      <c r="L57" s="216"/>
    </row>
    <row r="58" spans="1:12" ht="12.75" customHeight="1">
      <c r="A58" s="295" t="s">
        <v>585</v>
      </c>
      <c r="B58" s="307"/>
      <c r="C58" s="214"/>
      <c r="D58" s="215"/>
      <c r="E58" s="215"/>
      <c r="F58" s="215"/>
      <c r="G58" s="215"/>
      <c r="H58" s="215"/>
      <c r="I58" s="353">
        <f t="shared" si="1"/>
        <v>0</v>
      </c>
      <c r="J58" s="353">
        <f t="shared" si="2"/>
        <v>0</v>
      </c>
      <c r="K58" s="215"/>
      <c r="L58" s="216"/>
    </row>
    <row r="59" spans="1:12" ht="12.75" customHeight="1">
      <c r="A59" s="295" t="s">
        <v>8</v>
      </c>
      <c r="B59" s="307"/>
      <c r="C59" s="214"/>
      <c r="D59" s="215"/>
      <c r="E59" s="215"/>
      <c r="F59" s="215"/>
      <c r="G59" s="215"/>
      <c r="H59" s="215"/>
      <c r="I59" s="353">
        <f t="shared" si="1"/>
        <v>0</v>
      </c>
      <c r="J59" s="353">
        <f t="shared" si="2"/>
        <v>0</v>
      </c>
      <c r="K59" s="215"/>
      <c r="L59" s="216"/>
    </row>
    <row r="60" spans="1:12" ht="12.75" customHeight="1">
      <c r="A60" s="295" t="s">
        <v>9</v>
      </c>
      <c r="B60" s="307"/>
      <c r="C60" s="214"/>
      <c r="D60" s="215"/>
      <c r="E60" s="215"/>
      <c r="F60" s="215"/>
      <c r="G60" s="215"/>
      <c r="H60" s="215"/>
      <c r="I60" s="353">
        <f t="shared" si="1"/>
        <v>0</v>
      </c>
      <c r="J60" s="353">
        <f t="shared" si="2"/>
        <v>0</v>
      </c>
      <c r="K60" s="215"/>
      <c r="L60" s="216"/>
    </row>
    <row r="61" spans="1:12" ht="12.75" customHeight="1">
      <c r="A61" s="295" t="s">
        <v>132</v>
      </c>
      <c r="B61" s="307"/>
      <c r="C61" s="214"/>
      <c r="D61" s="215"/>
      <c r="E61" s="215"/>
      <c r="F61" s="215"/>
      <c r="G61" s="215"/>
      <c r="H61" s="215"/>
      <c r="I61" s="353">
        <f t="shared" si="1"/>
        <v>0</v>
      </c>
      <c r="J61" s="353">
        <f t="shared" si="2"/>
        <v>0</v>
      </c>
      <c r="K61" s="215"/>
      <c r="L61" s="216"/>
    </row>
    <row r="62" spans="1:12" ht="12.75" customHeight="1">
      <c r="A62" s="295" t="s">
        <v>586</v>
      </c>
      <c r="B62" s="307"/>
      <c r="C62" s="214"/>
      <c r="D62" s="215"/>
      <c r="E62" s="215"/>
      <c r="F62" s="215"/>
      <c r="G62" s="215"/>
      <c r="H62" s="215"/>
      <c r="I62" s="353">
        <f t="shared" si="1"/>
        <v>0</v>
      </c>
      <c r="J62" s="353">
        <f t="shared" si="2"/>
        <v>0</v>
      </c>
      <c r="K62" s="215"/>
      <c r="L62" s="216"/>
    </row>
    <row r="63" spans="1:12" ht="12.75" customHeight="1">
      <c r="A63" s="295" t="s">
        <v>587</v>
      </c>
      <c r="B63" s="307"/>
      <c r="C63" s="214"/>
      <c r="D63" s="215"/>
      <c r="E63" s="215"/>
      <c r="F63" s="215"/>
      <c r="G63" s="215"/>
      <c r="H63" s="215"/>
      <c r="I63" s="353">
        <f t="shared" si="1"/>
        <v>0</v>
      </c>
      <c r="J63" s="353">
        <f t="shared" si="2"/>
        <v>0</v>
      </c>
      <c r="K63" s="215"/>
      <c r="L63" s="216"/>
    </row>
    <row r="64" spans="1:12" ht="12.75" customHeight="1">
      <c r="A64" s="295" t="s">
        <v>588</v>
      </c>
      <c r="B64" s="307"/>
      <c r="C64" s="214"/>
      <c r="D64" s="215"/>
      <c r="E64" s="215"/>
      <c r="F64" s="215"/>
      <c r="G64" s="215"/>
      <c r="H64" s="215"/>
      <c r="I64" s="353">
        <f t="shared" si="1"/>
        <v>0</v>
      </c>
      <c r="J64" s="353">
        <f t="shared" si="2"/>
        <v>0</v>
      </c>
      <c r="K64" s="215"/>
      <c r="L64" s="216"/>
    </row>
    <row r="65" spans="1:12" ht="12.75" customHeight="1">
      <c r="A65" s="26" t="s">
        <v>246</v>
      </c>
      <c r="B65" s="307"/>
      <c r="C65" s="214"/>
      <c r="D65" s="215"/>
      <c r="E65" s="215"/>
      <c r="F65" s="215"/>
      <c r="G65" s="215"/>
      <c r="H65" s="215"/>
      <c r="I65" s="353">
        <f t="shared" si="1"/>
        <v>0</v>
      </c>
      <c r="J65" s="353">
        <f t="shared" si="2"/>
        <v>0</v>
      </c>
      <c r="K65" s="215"/>
      <c r="L65" s="216"/>
    </row>
    <row r="66" spans="1:12" ht="4.5" customHeight="1">
      <c r="A66" s="299"/>
      <c r="B66" s="308"/>
      <c r="C66" s="30"/>
      <c r="D66" s="29"/>
      <c r="E66" s="29"/>
      <c r="F66" s="29"/>
      <c r="G66" s="29"/>
      <c r="H66" s="29"/>
      <c r="I66" s="243">
        <f t="shared" si="1"/>
        <v>0</v>
      </c>
      <c r="J66" s="243">
        <f t="shared" si="2"/>
        <v>0</v>
      </c>
      <c r="K66" s="29"/>
      <c r="L66" s="87"/>
    </row>
    <row r="67" spans="1:12" ht="17.25" customHeight="1">
      <c r="A67" s="293" t="s">
        <v>312</v>
      </c>
      <c r="B67" s="308"/>
      <c r="C67" s="30">
        <f>SUM(C68:C69)</f>
        <v>0</v>
      </c>
      <c r="D67" s="29">
        <f aca="true" t="shared" si="12" ref="D67:K67">SUM(D68:D69)</f>
        <v>0</v>
      </c>
      <c r="E67" s="29">
        <f t="shared" si="12"/>
        <v>0</v>
      </c>
      <c r="F67" s="29">
        <f t="shared" si="12"/>
        <v>0</v>
      </c>
      <c r="G67" s="29">
        <f t="shared" si="12"/>
        <v>0</v>
      </c>
      <c r="H67" s="29">
        <f t="shared" si="12"/>
        <v>0</v>
      </c>
      <c r="I67" s="243">
        <f t="shared" si="1"/>
        <v>0</v>
      </c>
      <c r="J67" s="243">
        <f t="shared" si="2"/>
        <v>0</v>
      </c>
      <c r="K67" s="29">
        <f t="shared" si="12"/>
        <v>0</v>
      </c>
      <c r="L67" s="87">
        <f>SUM(L68:L69)</f>
        <v>0</v>
      </c>
    </row>
    <row r="68" spans="1:12" ht="11.25" customHeight="1">
      <c r="A68" s="300" t="s">
        <v>327</v>
      </c>
      <c r="B68" s="308"/>
      <c r="C68" s="280"/>
      <c r="D68" s="281"/>
      <c r="E68" s="281"/>
      <c r="F68" s="281"/>
      <c r="G68" s="281"/>
      <c r="H68" s="281"/>
      <c r="I68" s="345">
        <f t="shared" si="1"/>
        <v>0</v>
      </c>
      <c r="J68" s="345">
        <f t="shared" si="2"/>
        <v>0</v>
      </c>
      <c r="K68" s="281"/>
      <c r="L68" s="331"/>
    </row>
    <row r="69" spans="1:12" ht="11.25" customHeight="1">
      <c r="A69" s="300"/>
      <c r="B69" s="308"/>
      <c r="C69" s="217"/>
      <c r="D69" s="218"/>
      <c r="E69" s="218"/>
      <c r="F69" s="218"/>
      <c r="G69" s="218"/>
      <c r="H69" s="218"/>
      <c r="I69" s="363">
        <f t="shared" si="1"/>
        <v>0</v>
      </c>
      <c r="J69" s="363">
        <f t="shared" si="2"/>
        <v>0</v>
      </c>
      <c r="K69" s="218"/>
      <c r="L69" s="219"/>
    </row>
    <row r="70" spans="1:12" ht="4.5" customHeight="1">
      <c r="A70" s="299"/>
      <c r="B70" s="308"/>
      <c r="C70" s="30"/>
      <c r="D70" s="29"/>
      <c r="E70" s="29"/>
      <c r="F70" s="29"/>
      <c r="G70" s="29"/>
      <c r="H70" s="29"/>
      <c r="I70" s="243">
        <f t="shared" si="1"/>
        <v>0</v>
      </c>
      <c r="J70" s="243">
        <f t="shared" si="2"/>
        <v>0</v>
      </c>
      <c r="K70" s="29"/>
      <c r="L70" s="87"/>
    </row>
    <row r="71" spans="1:12" ht="17.25" customHeight="1">
      <c r="A71" s="293" t="s">
        <v>28</v>
      </c>
      <c r="B71" s="308"/>
      <c r="C71" s="30">
        <f>SUM(C72:C73)</f>
        <v>0</v>
      </c>
      <c r="D71" s="29">
        <f aca="true" t="shared" si="13" ref="D71:K71">SUM(D72:D73)</f>
        <v>0</v>
      </c>
      <c r="E71" s="29">
        <f t="shared" si="13"/>
        <v>0</v>
      </c>
      <c r="F71" s="29">
        <f t="shared" si="13"/>
        <v>0</v>
      </c>
      <c r="G71" s="29">
        <f t="shared" si="13"/>
        <v>0</v>
      </c>
      <c r="H71" s="29">
        <f t="shared" si="13"/>
        <v>0</v>
      </c>
      <c r="I71" s="243">
        <f t="shared" si="1"/>
        <v>0</v>
      </c>
      <c r="J71" s="243">
        <f t="shared" si="2"/>
        <v>0</v>
      </c>
      <c r="K71" s="29">
        <f t="shared" si="13"/>
        <v>0</v>
      </c>
      <c r="L71" s="87">
        <f>SUM(L72:L73)</f>
        <v>0</v>
      </c>
    </row>
    <row r="72" spans="1:12" ht="11.25" customHeight="1">
      <c r="A72" s="300" t="s">
        <v>327</v>
      </c>
      <c r="B72" s="308"/>
      <c r="C72" s="280"/>
      <c r="D72" s="281"/>
      <c r="E72" s="281"/>
      <c r="F72" s="281"/>
      <c r="G72" s="281"/>
      <c r="H72" s="281"/>
      <c r="I72" s="345">
        <f aca="true" t="shared" si="14" ref="I72:I85">SUM(E72:H72)</f>
        <v>0</v>
      </c>
      <c r="J72" s="345">
        <f aca="true" t="shared" si="15" ref="J72:J85">IF(D72=0,C72+I72,D72+I72)</f>
        <v>0</v>
      </c>
      <c r="K72" s="281"/>
      <c r="L72" s="331"/>
    </row>
    <row r="73" spans="1:12" ht="11.25" customHeight="1">
      <c r="A73" s="300"/>
      <c r="B73" s="308"/>
      <c r="C73" s="217"/>
      <c r="D73" s="218"/>
      <c r="E73" s="218"/>
      <c r="F73" s="218"/>
      <c r="G73" s="218"/>
      <c r="H73" s="218"/>
      <c r="I73" s="363">
        <f t="shared" si="14"/>
        <v>0</v>
      </c>
      <c r="J73" s="363">
        <f t="shared" si="15"/>
        <v>0</v>
      </c>
      <c r="K73" s="218"/>
      <c r="L73" s="219"/>
    </row>
    <row r="74" spans="1:12" ht="4.5" customHeight="1">
      <c r="A74" s="27"/>
      <c r="B74" s="307"/>
      <c r="C74" s="30"/>
      <c r="D74" s="29"/>
      <c r="E74" s="29"/>
      <c r="F74" s="29"/>
      <c r="G74" s="29"/>
      <c r="H74" s="29"/>
      <c r="I74" s="243">
        <f t="shared" si="14"/>
        <v>0</v>
      </c>
      <c r="J74" s="243">
        <f t="shared" si="15"/>
        <v>0</v>
      </c>
      <c r="K74" s="29"/>
      <c r="L74" s="87"/>
    </row>
    <row r="75" spans="1:12" ht="17.25" customHeight="1">
      <c r="A75" s="293" t="s">
        <v>55</v>
      </c>
      <c r="B75" s="308"/>
      <c r="C75" s="30">
        <f>SUM(C76:C77)</f>
        <v>0</v>
      </c>
      <c r="D75" s="29">
        <f aca="true" t="shared" si="16" ref="D75:K75">SUM(D76:D77)</f>
        <v>0</v>
      </c>
      <c r="E75" s="29">
        <f t="shared" si="16"/>
        <v>0</v>
      </c>
      <c r="F75" s="29">
        <f t="shared" si="16"/>
        <v>0</v>
      </c>
      <c r="G75" s="29">
        <f t="shared" si="16"/>
        <v>0</v>
      </c>
      <c r="H75" s="29">
        <f t="shared" si="16"/>
        <v>0</v>
      </c>
      <c r="I75" s="243">
        <f t="shared" si="14"/>
        <v>0</v>
      </c>
      <c r="J75" s="243">
        <f t="shared" si="15"/>
        <v>0</v>
      </c>
      <c r="K75" s="29">
        <f t="shared" si="16"/>
        <v>0</v>
      </c>
      <c r="L75" s="87">
        <f>SUM(L76:L77)</f>
        <v>0</v>
      </c>
    </row>
    <row r="76" spans="1:12" ht="11.25" customHeight="1">
      <c r="A76" s="295" t="s">
        <v>171</v>
      </c>
      <c r="B76" s="308"/>
      <c r="C76" s="280"/>
      <c r="D76" s="281"/>
      <c r="E76" s="281"/>
      <c r="F76" s="281"/>
      <c r="G76" s="281"/>
      <c r="H76" s="281"/>
      <c r="I76" s="345">
        <f t="shared" si="14"/>
        <v>0</v>
      </c>
      <c r="J76" s="345">
        <f t="shared" si="15"/>
        <v>0</v>
      </c>
      <c r="K76" s="281"/>
      <c r="L76" s="331"/>
    </row>
    <row r="77" spans="1:12" ht="11.25" customHeight="1">
      <c r="A77" s="301" t="s">
        <v>589</v>
      </c>
      <c r="B77" s="308"/>
      <c r="C77" s="217"/>
      <c r="D77" s="218"/>
      <c r="E77" s="218"/>
      <c r="F77" s="218"/>
      <c r="G77" s="218"/>
      <c r="H77" s="218"/>
      <c r="I77" s="363">
        <f t="shared" si="14"/>
        <v>0</v>
      </c>
      <c r="J77" s="363">
        <f t="shared" si="15"/>
        <v>0</v>
      </c>
      <c r="K77" s="218"/>
      <c r="L77" s="219"/>
    </row>
    <row r="78" spans="1:12" ht="4.5" customHeight="1">
      <c r="A78" s="298"/>
      <c r="B78" s="308"/>
      <c r="C78" s="34"/>
      <c r="D78" s="33"/>
      <c r="E78" s="33"/>
      <c r="F78" s="33"/>
      <c r="G78" s="33"/>
      <c r="H78" s="33"/>
      <c r="I78" s="320">
        <f t="shared" si="14"/>
        <v>0</v>
      </c>
      <c r="J78" s="320">
        <f t="shared" si="15"/>
        <v>0</v>
      </c>
      <c r="K78" s="33"/>
      <c r="L78" s="106"/>
    </row>
    <row r="79" spans="1:24" ht="12.75" customHeight="1">
      <c r="A79" s="388" t="s">
        <v>928</v>
      </c>
      <c r="B79" s="312">
        <v>1</v>
      </c>
      <c r="C79" s="37">
        <f>C8+C29+C45+C49+C53+C67+C71+C75</f>
        <v>0</v>
      </c>
      <c r="D79" s="36">
        <f aca="true" t="shared" si="17" ref="D79:K79">D8+D29+D45+D49+D53+D67+D71+D75</f>
        <v>0</v>
      </c>
      <c r="E79" s="36">
        <f t="shared" si="17"/>
        <v>0</v>
      </c>
      <c r="F79" s="36">
        <f t="shared" si="17"/>
        <v>0</v>
      </c>
      <c r="G79" s="36">
        <f t="shared" si="17"/>
        <v>0</v>
      </c>
      <c r="H79" s="36">
        <f t="shared" si="17"/>
        <v>0</v>
      </c>
      <c r="I79" s="332">
        <f t="shared" si="14"/>
        <v>0</v>
      </c>
      <c r="J79" s="332">
        <f t="shared" si="15"/>
        <v>0</v>
      </c>
      <c r="K79" s="36">
        <f t="shared" si="17"/>
        <v>0</v>
      </c>
      <c r="L79" s="115">
        <f>L8+L29+L45+L49+L53+L67+L71+L75</f>
        <v>0</v>
      </c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1:24" ht="12.7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1:12" ht="12.75" customHeight="1">
      <c r="A81" s="303" t="s">
        <v>245</v>
      </c>
      <c r="B81" s="302"/>
      <c r="C81" s="304">
        <f aca="true" t="shared" si="18" ref="C81:K81">SUM(C82:C85)</f>
        <v>0</v>
      </c>
      <c r="D81" s="305">
        <f t="shared" si="18"/>
        <v>0</v>
      </c>
      <c r="E81" s="305">
        <f t="shared" si="18"/>
        <v>0</v>
      </c>
      <c r="F81" s="305">
        <f t="shared" si="18"/>
        <v>0</v>
      </c>
      <c r="G81" s="305">
        <f t="shared" si="18"/>
        <v>0</v>
      </c>
      <c r="H81" s="305">
        <f t="shared" si="18"/>
        <v>0</v>
      </c>
      <c r="I81" s="333">
        <f t="shared" si="14"/>
        <v>0</v>
      </c>
      <c r="J81" s="333">
        <f t="shared" si="15"/>
        <v>0</v>
      </c>
      <c r="K81" s="305">
        <f t="shared" si="18"/>
        <v>0</v>
      </c>
      <c r="L81" s="306">
        <f>SUM(L82:L85)</f>
        <v>0</v>
      </c>
    </row>
    <row r="82" spans="1:12" ht="12.75" customHeight="1">
      <c r="A82" s="26" t="s">
        <v>96</v>
      </c>
      <c r="B82" s="307"/>
      <c r="C82" s="214"/>
      <c r="D82" s="215"/>
      <c r="E82" s="215"/>
      <c r="F82" s="215"/>
      <c r="G82" s="215"/>
      <c r="H82" s="215"/>
      <c r="I82" s="353">
        <f t="shared" si="14"/>
        <v>0</v>
      </c>
      <c r="J82" s="353">
        <f t="shared" si="15"/>
        <v>0</v>
      </c>
      <c r="K82" s="215"/>
      <c r="L82" s="216"/>
    </row>
    <row r="83" spans="1:12" ht="12.75" customHeight="1">
      <c r="A83" s="26" t="s">
        <v>133</v>
      </c>
      <c r="B83" s="307"/>
      <c r="C83" s="214"/>
      <c r="D83" s="215"/>
      <c r="E83" s="215"/>
      <c r="F83" s="215"/>
      <c r="G83" s="215"/>
      <c r="H83" s="215"/>
      <c r="I83" s="353">
        <f t="shared" si="14"/>
        <v>0</v>
      </c>
      <c r="J83" s="353">
        <f t="shared" si="15"/>
        <v>0</v>
      </c>
      <c r="K83" s="215"/>
      <c r="L83" s="216"/>
    </row>
    <row r="84" spans="1:12" ht="12.75" customHeight="1">
      <c r="A84" s="26" t="s">
        <v>134</v>
      </c>
      <c r="B84" s="307"/>
      <c r="C84" s="214"/>
      <c r="D84" s="215"/>
      <c r="E84" s="215"/>
      <c r="F84" s="215"/>
      <c r="G84" s="215"/>
      <c r="H84" s="215"/>
      <c r="I84" s="353">
        <f t="shared" si="14"/>
        <v>0</v>
      </c>
      <c r="J84" s="353">
        <f t="shared" si="15"/>
        <v>0</v>
      </c>
      <c r="K84" s="215"/>
      <c r="L84" s="216"/>
    </row>
    <row r="85" spans="1:12" ht="12.75" customHeight="1">
      <c r="A85" s="82" t="s">
        <v>135</v>
      </c>
      <c r="B85" s="326"/>
      <c r="C85" s="234"/>
      <c r="D85" s="235"/>
      <c r="E85" s="235"/>
      <c r="F85" s="235"/>
      <c r="G85" s="235"/>
      <c r="H85" s="235"/>
      <c r="I85" s="364">
        <f t="shared" si="14"/>
        <v>0</v>
      </c>
      <c r="J85" s="364">
        <f t="shared" si="15"/>
        <v>0</v>
      </c>
      <c r="K85" s="235"/>
      <c r="L85" s="238"/>
    </row>
    <row r="86" spans="1:23" ht="12.75" customHeight="1">
      <c r="A86" s="42"/>
      <c r="B86" s="39"/>
      <c r="C86" s="32"/>
      <c r="D86" s="32"/>
      <c r="E86" s="32"/>
      <c r="F86" s="32"/>
      <c r="G86" s="32"/>
      <c r="H86" s="32"/>
      <c r="I86" s="32"/>
      <c r="J86" s="32"/>
      <c r="K86" s="32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</row>
    <row r="87" spans="1:11" ht="12.75" customHeight="1">
      <c r="A87" s="38" t="str">
        <f>head27a</f>
        <v>References</v>
      </c>
      <c r="B87" s="39"/>
      <c r="C87" s="43"/>
      <c r="D87" s="43"/>
      <c r="E87" s="43"/>
      <c r="F87" s="43"/>
      <c r="G87" s="43"/>
      <c r="H87" s="43"/>
      <c r="I87" s="43"/>
      <c r="J87" s="43"/>
      <c r="K87" s="43"/>
    </row>
    <row r="88" spans="1:11" ht="12.75" customHeight="1">
      <c r="A88" s="54" t="s">
        <v>590</v>
      </c>
      <c r="B88" s="39"/>
      <c r="C88" s="42"/>
      <c r="D88" s="42"/>
      <c r="E88" s="43"/>
      <c r="F88" s="43"/>
      <c r="G88" s="43"/>
      <c r="H88" s="43"/>
      <c r="I88" s="43"/>
      <c r="J88" s="43"/>
      <c r="K88" s="43"/>
    </row>
    <row r="89" spans="1:11" ht="11.25" customHeight="1">
      <c r="A89" s="47"/>
      <c r="B89" s="39"/>
      <c r="C89" s="42"/>
      <c r="D89" s="42"/>
      <c r="E89" s="43"/>
      <c r="F89" s="43"/>
      <c r="G89" s="43"/>
      <c r="H89" s="43"/>
      <c r="I89" s="43"/>
      <c r="J89" s="43"/>
      <c r="K89" s="43"/>
    </row>
    <row r="90" spans="1:11" ht="11.25" customHeight="1">
      <c r="A90" s="56"/>
      <c r="B90" s="44"/>
      <c r="C90" s="73"/>
      <c r="D90" s="73"/>
      <c r="E90" s="73"/>
      <c r="F90" s="73"/>
      <c r="G90" s="73"/>
      <c r="H90" s="73"/>
      <c r="I90" s="73"/>
      <c r="J90" s="73"/>
      <c r="K90" s="73"/>
    </row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</sheetData>
  <sheetProtection/>
  <mergeCells count="3">
    <mergeCell ref="A2:A3"/>
    <mergeCell ref="B2:B3"/>
    <mergeCell ref="C2:J2"/>
  </mergeCells>
  <dataValidations count="1">
    <dataValidation type="whole" allowBlank="1" showInputMessage="1" showErrorMessage="1" sqref="C10:H11 K10:L11 C13:H15 K13:L15 C17:H19 K17:L19 C21:H22 K21:L22 C24:H28 K24:L27 C30:H43 K30:L43 C46:H47 K46:L47 C50:H51 K50:L51 C54:H65 K54:L65 C68:H69 K68:L69 C72:H73 K72:L73 C76:H77 K76:L77 C82:H85 K82:L85">
      <formula1>-99999999999</formula1>
      <formula2>99999999999</formula2>
    </dataValidation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6">
    <tabColor rgb="FFC4FCDF"/>
    <pageSetUpPr fitToPage="1"/>
  </sheetPr>
  <dimension ref="A1:N118"/>
  <sheetViews>
    <sheetView showGridLines="0" zoomScalePageLayoutView="0" workbookViewId="0" topLeftCell="A1">
      <pane xSplit="2" ySplit="4" topLeftCell="F5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H23" sqref="H23"/>
    </sheetView>
  </sheetViews>
  <sheetFormatPr defaultColWidth="9.140625" defaultRowHeight="12.75"/>
  <cols>
    <col min="1" max="1" width="25.7109375" style="20" customWidth="1"/>
    <col min="2" max="2" width="3.140625" style="48" customWidth="1"/>
    <col min="3" max="3" width="25.7109375" style="20" customWidth="1"/>
    <col min="4" max="4" width="6.140625" style="20" bestFit="1" customWidth="1"/>
    <col min="5" max="5" width="4.421875" style="20" customWidth="1"/>
    <col min="6" max="7" width="20.7109375" style="20" customWidth="1"/>
    <col min="8" max="8" width="7.8515625" style="20" bestFit="1" customWidth="1"/>
    <col min="9" max="12" width="8.7109375" style="20" customWidth="1"/>
    <col min="13" max="13" width="15.7109375" style="20" customWidth="1"/>
    <col min="14" max="14" width="7.421875" style="20" bestFit="1" customWidth="1"/>
    <col min="15" max="15" width="9.8515625" style="20" customWidth="1"/>
    <col min="16" max="16" width="9.57421875" style="20" customWidth="1"/>
    <col min="17" max="17" width="9.8515625" style="20" customWidth="1"/>
    <col min="18" max="20" width="9.57421875" style="20" customWidth="1"/>
    <col min="21" max="21" width="9.8515625" style="20" customWidth="1"/>
    <col min="22" max="24" width="9.57421875" style="20" customWidth="1"/>
    <col min="25" max="26" width="9.8515625" style="20" customWidth="1"/>
    <col min="27" max="16384" width="9.140625" style="20" customWidth="1"/>
  </cols>
  <sheetData>
    <row r="1" ht="13.5">
      <c r="A1" s="91" t="str">
        <f>MEAB11&amp;" - "&amp;Date</f>
        <v> - Supporting Table SE7   List of capital programmes and projects affected by Adjustments Budget - 28/02/2010</v>
      </c>
    </row>
    <row r="2" spans="1:14" ht="25.5">
      <c r="A2" s="446" t="s">
        <v>204</v>
      </c>
      <c r="B2" s="452" t="str">
        <f>head27</f>
        <v>Ref</v>
      </c>
      <c r="C2" s="459" t="s">
        <v>395</v>
      </c>
      <c r="D2" s="460" t="s">
        <v>167</v>
      </c>
      <c r="E2" s="460" t="s">
        <v>935</v>
      </c>
      <c r="F2" s="463" t="s">
        <v>181</v>
      </c>
      <c r="G2" s="454" t="s">
        <v>290</v>
      </c>
      <c r="H2" s="452" t="s">
        <v>396</v>
      </c>
      <c r="I2" s="112" t="str">
        <f>Head3</f>
        <v>2010/11 Medium Term Revenue &amp; Expenditure Framework</v>
      </c>
      <c r="J2" s="110"/>
      <c r="K2" s="110"/>
      <c r="L2" s="111"/>
      <c r="M2" s="112" t="s">
        <v>169</v>
      </c>
      <c r="N2" s="111"/>
    </row>
    <row r="3" spans="1:14" ht="12.75" customHeight="1">
      <c r="A3" s="458"/>
      <c r="B3" s="453"/>
      <c r="C3" s="459"/>
      <c r="D3" s="461"/>
      <c r="E3" s="461"/>
      <c r="F3" s="447"/>
      <c r="G3" s="455"/>
      <c r="H3" s="453"/>
      <c r="I3" s="465" t="str">
        <f>Head9</f>
        <v>Budget Year 2010/11</v>
      </c>
      <c r="J3" s="466" t="str">
        <f>Head7</f>
        <v>Adjusted Budget</v>
      </c>
      <c r="K3" s="466" t="str">
        <f>Head10</f>
        <v>Budget Year +1 2011/12</v>
      </c>
      <c r="L3" s="467" t="str">
        <f>Head11</f>
        <v>Budget Year +2 2012/13</v>
      </c>
      <c r="M3" s="465" t="s">
        <v>170</v>
      </c>
      <c r="N3" s="468" t="s">
        <v>168</v>
      </c>
    </row>
    <row r="4" spans="1:14" ht="13.5" customHeight="1">
      <c r="A4" s="160" t="s">
        <v>199</v>
      </c>
      <c r="B4" s="161"/>
      <c r="C4" s="443"/>
      <c r="D4" s="462"/>
      <c r="E4" s="464"/>
      <c r="F4" s="448"/>
      <c r="G4" s="456"/>
      <c r="H4" s="457"/>
      <c r="I4" s="443"/>
      <c r="J4" s="462"/>
      <c r="K4" s="462"/>
      <c r="L4" s="445"/>
      <c r="M4" s="443"/>
      <c r="N4" s="456"/>
    </row>
    <row r="5" spans="1:14" ht="12.75" customHeight="1">
      <c r="A5" s="170"/>
      <c r="B5" s="96"/>
      <c r="C5" s="186"/>
      <c r="D5" s="187"/>
      <c r="E5" s="187"/>
      <c r="F5" s="188"/>
      <c r="G5" s="171"/>
      <c r="H5" s="95"/>
      <c r="I5" s="25"/>
      <c r="J5" s="24"/>
      <c r="K5" s="24"/>
      <c r="L5" s="109"/>
      <c r="M5" s="25"/>
      <c r="N5" s="109"/>
    </row>
    <row r="6" spans="1:14" ht="12.75" customHeight="1">
      <c r="A6" s="244" t="s">
        <v>934</v>
      </c>
      <c r="B6" s="260">
        <v>3</v>
      </c>
      <c r="C6" s="245"/>
      <c r="D6" s="246"/>
      <c r="E6" s="246"/>
      <c r="F6" s="247"/>
      <c r="G6" s="248"/>
      <c r="H6" s="249"/>
      <c r="I6" s="245"/>
      <c r="J6" s="250"/>
      <c r="K6" s="250"/>
      <c r="L6" s="251"/>
      <c r="M6" s="245"/>
      <c r="N6" s="251"/>
    </row>
    <row r="7" spans="1:14" ht="12.75" customHeight="1">
      <c r="A7" s="252"/>
      <c r="B7" s="260"/>
      <c r="C7" s="245"/>
      <c r="D7" s="246"/>
      <c r="E7" s="246"/>
      <c r="F7" s="247"/>
      <c r="G7" s="248"/>
      <c r="H7" s="253"/>
      <c r="I7" s="254"/>
      <c r="J7" s="255"/>
      <c r="K7" s="255"/>
      <c r="L7" s="256"/>
      <c r="M7" s="254"/>
      <c r="N7" s="256"/>
    </row>
    <row r="8" spans="1:14" ht="12.75" customHeight="1">
      <c r="A8" s="221"/>
      <c r="B8" s="260"/>
      <c r="C8" s="254"/>
      <c r="D8" s="257"/>
      <c r="E8" s="257"/>
      <c r="F8" s="255"/>
      <c r="G8" s="256"/>
      <c r="H8" s="253"/>
      <c r="I8" s="254"/>
      <c r="J8" s="255"/>
      <c r="K8" s="255"/>
      <c r="L8" s="256"/>
      <c r="M8" s="254"/>
      <c r="N8" s="256"/>
    </row>
    <row r="9" spans="1:14" ht="12.75" customHeight="1">
      <c r="A9" s="221"/>
      <c r="B9" s="260"/>
      <c r="C9" s="254"/>
      <c r="D9" s="257"/>
      <c r="E9" s="257"/>
      <c r="F9" s="255"/>
      <c r="G9" s="256"/>
      <c r="H9" s="253"/>
      <c r="I9" s="254"/>
      <c r="J9" s="255"/>
      <c r="K9" s="255"/>
      <c r="L9" s="256"/>
      <c r="M9" s="254"/>
      <c r="N9" s="256"/>
    </row>
    <row r="10" spans="1:14" ht="12.75" customHeight="1">
      <c r="A10" s="221"/>
      <c r="B10" s="260"/>
      <c r="C10" s="254"/>
      <c r="D10" s="257"/>
      <c r="E10" s="257"/>
      <c r="F10" s="255"/>
      <c r="G10" s="256"/>
      <c r="H10" s="253"/>
      <c r="I10" s="254"/>
      <c r="J10" s="255"/>
      <c r="K10" s="255"/>
      <c r="L10" s="256"/>
      <c r="M10" s="254"/>
      <c r="N10" s="256"/>
    </row>
    <row r="11" spans="1:14" ht="12.75" customHeight="1">
      <c r="A11" s="258"/>
      <c r="B11" s="260"/>
      <c r="C11" s="254"/>
      <c r="D11" s="257"/>
      <c r="E11" s="257"/>
      <c r="F11" s="255"/>
      <c r="G11" s="256"/>
      <c r="H11" s="253"/>
      <c r="I11" s="254"/>
      <c r="J11" s="255"/>
      <c r="K11" s="255"/>
      <c r="L11" s="256"/>
      <c r="M11" s="254"/>
      <c r="N11" s="256"/>
    </row>
    <row r="12" spans="1:14" ht="12.75" customHeight="1">
      <c r="A12" s="221"/>
      <c r="B12" s="260"/>
      <c r="C12" s="254"/>
      <c r="D12" s="257"/>
      <c r="E12" s="257"/>
      <c r="F12" s="255"/>
      <c r="G12" s="256"/>
      <c r="H12" s="253"/>
      <c r="I12" s="254"/>
      <c r="J12" s="255"/>
      <c r="K12" s="255"/>
      <c r="L12" s="256"/>
      <c r="M12" s="254"/>
      <c r="N12" s="256"/>
    </row>
    <row r="13" spans="1:14" ht="12.75" customHeight="1">
      <c r="A13" s="221"/>
      <c r="B13" s="260"/>
      <c r="C13" s="254"/>
      <c r="D13" s="257"/>
      <c r="E13" s="257"/>
      <c r="F13" s="255"/>
      <c r="G13" s="256"/>
      <c r="H13" s="253"/>
      <c r="I13" s="254"/>
      <c r="J13" s="255"/>
      <c r="K13" s="255"/>
      <c r="L13" s="256"/>
      <c r="M13" s="254"/>
      <c r="N13" s="256"/>
    </row>
    <row r="14" spans="1:14" ht="12.75" customHeight="1">
      <c r="A14" s="221"/>
      <c r="B14" s="260"/>
      <c r="C14" s="254"/>
      <c r="D14" s="257"/>
      <c r="E14" s="257"/>
      <c r="F14" s="255"/>
      <c r="G14" s="256"/>
      <c r="H14" s="253"/>
      <c r="I14" s="254"/>
      <c r="J14" s="255"/>
      <c r="K14" s="255"/>
      <c r="L14" s="256"/>
      <c r="M14" s="254"/>
      <c r="N14" s="256"/>
    </row>
    <row r="15" spans="1:14" ht="12.75" customHeight="1">
      <c r="A15" s="221"/>
      <c r="B15" s="260"/>
      <c r="C15" s="254"/>
      <c r="D15" s="257"/>
      <c r="E15" s="257"/>
      <c r="F15" s="255"/>
      <c r="G15" s="256"/>
      <c r="H15" s="253"/>
      <c r="I15" s="254"/>
      <c r="J15" s="255"/>
      <c r="K15" s="255"/>
      <c r="L15" s="256"/>
      <c r="M15" s="254"/>
      <c r="N15" s="256"/>
    </row>
    <row r="16" spans="1:14" ht="12.75" customHeight="1">
      <c r="A16" s="258"/>
      <c r="B16" s="260"/>
      <c r="C16" s="254"/>
      <c r="D16" s="257"/>
      <c r="E16" s="257"/>
      <c r="F16" s="255"/>
      <c r="G16" s="256"/>
      <c r="H16" s="253"/>
      <c r="I16" s="254"/>
      <c r="J16" s="255"/>
      <c r="K16" s="255"/>
      <c r="L16" s="256"/>
      <c r="M16" s="254"/>
      <c r="N16" s="256"/>
    </row>
    <row r="17" spans="1:14" ht="12.75" customHeight="1">
      <c r="A17" s="221"/>
      <c r="B17" s="260"/>
      <c r="C17" s="254"/>
      <c r="D17" s="257"/>
      <c r="E17" s="257"/>
      <c r="F17" s="255"/>
      <c r="G17" s="256"/>
      <c r="H17" s="253"/>
      <c r="I17" s="254"/>
      <c r="J17" s="255"/>
      <c r="K17" s="255"/>
      <c r="L17" s="256"/>
      <c r="M17" s="254"/>
      <c r="N17" s="256"/>
    </row>
    <row r="18" spans="1:14" ht="12.75" customHeight="1">
      <c r="A18" s="221"/>
      <c r="B18" s="260"/>
      <c r="C18" s="254"/>
      <c r="D18" s="257"/>
      <c r="E18" s="257"/>
      <c r="F18" s="255"/>
      <c r="G18" s="256"/>
      <c r="H18" s="253"/>
      <c r="I18" s="254"/>
      <c r="J18" s="255"/>
      <c r="K18" s="255"/>
      <c r="L18" s="256"/>
      <c r="M18" s="254"/>
      <c r="N18" s="256"/>
    </row>
    <row r="19" spans="1:14" ht="12.75" customHeight="1">
      <c r="A19" s="258"/>
      <c r="B19" s="260"/>
      <c r="C19" s="254"/>
      <c r="D19" s="257"/>
      <c r="E19" s="257"/>
      <c r="F19" s="255"/>
      <c r="G19" s="256"/>
      <c r="H19" s="253"/>
      <c r="I19" s="254"/>
      <c r="J19" s="255"/>
      <c r="K19" s="255"/>
      <c r="L19" s="256"/>
      <c r="M19" s="254"/>
      <c r="N19" s="256"/>
    </row>
    <row r="20" spans="1:14" ht="12.75" customHeight="1">
      <c r="A20" s="221"/>
      <c r="B20" s="260"/>
      <c r="C20" s="254"/>
      <c r="D20" s="257"/>
      <c r="E20" s="257"/>
      <c r="F20" s="255"/>
      <c r="G20" s="256"/>
      <c r="H20" s="253"/>
      <c r="I20" s="254"/>
      <c r="J20" s="255"/>
      <c r="K20" s="255"/>
      <c r="L20" s="256"/>
      <c r="M20" s="254"/>
      <c r="N20" s="256"/>
    </row>
    <row r="21" spans="1:14" ht="12.75" customHeight="1">
      <c r="A21" s="221"/>
      <c r="B21" s="260"/>
      <c r="C21" s="254"/>
      <c r="D21" s="257"/>
      <c r="E21" s="257"/>
      <c r="F21" s="255"/>
      <c r="G21" s="256"/>
      <c r="H21" s="253"/>
      <c r="I21" s="254"/>
      <c r="J21" s="255"/>
      <c r="K21" s="255"/>
      <c r="L21" s="256"/>
      <c r="M21" s="254"/>
      <c r="N21" s="256"/>
    </row>
    <row r="22" spans="1:14" ht="12.75" customHeight="1">
      <c r="A22" s="221"/>
      <c r="B22" s="260"/>
      <c r="C22" s="254"/>
      <c r="D22" s="255"/>
      <c r="E22" s="255"/>
      <c r="F22" s="255"/>
      <c r="G22" s="256"/>
      <c r="H22" s="253"/>
      <c r="I22" s="254"/>
      <c r="J22" s="255"/>
      <c r="K22" s="255"/>
      <c r="L22" s="256"/>
      <c r="M22" s="254"/>
      <c r="N22" s="256"/>
    </row>
    <row r="23" spans="1:14" ht="12.75" customHeight="1">
      <c r="A23" s="35" t="s">
        <v>104</v>
      </c>
      <c r="B23" s="116">
        <v>1</v>
      </c>
      <c r="C23" s="393">
        <f>SUM(C7:C22)</f>
        <v>0</v>
      </c>
      <c r="D23" s="394"/>
      <c r="E23" s="394"/>
      <c r="F23" s="394"/>
      <c r="G23" s="395"/>
      <c r="H23" s="409">
        <f>SUM(H6:H22)</f>
        <v>0</v>
      </c>
      <c r="I23" s="37">
        <f>SUM(I6:I22)</f>
        <v>0</v>
      </c>
      <c r="J23" s="36">
        <f>SUM(J6:J22)</f>
        <v>0</v>
      </c>
      <c r="K23" s="36">
        <f>SUM(K6:K22)</f>
        <v>0</v>
      </c>
      <c r="L23" s="115">
        <f>SUM(L6:L22)</f>
        <v>0</v>
      </c>
      <c r="M23" s="393">
        <f>SUM(M7:M22)</f>
        <v>0</v>
      </c>
      <c r="N23" s="395">
        <f>SUM(N7:N22)</f>
        <v>0</v>
      </c>
    </row>
    <row r="24" spans="1:3" ht="12.75" customHeight="1">
      <c r="A24" s="38" t="str">
        <f>head27a</f>
        <v>References</v>
      </c>
      <c r="B24" s="20"/>
      <c r="C24" s="47"/>
    </row>
    <row r="25" spans="1:2" ht="12.75" customHeight="1">
      <c r="A25" s="54" t="s">
        <v>931</v>
      </c>
      <c r="B25" s="20"/>
    </row>
    <row r="26" spans="1:2" ht="12.75" customHeight="1">
      <c r="A26" s="54" t="s">
        <v>932</v>
      </c>
      <c r="B26" s="20"/>
    </row>
    <row r="27" spans="1:2" ht="12.75" customHeight="1">
      <c r="A27" s="54" t="s">
        <v>933</v>
      </c>
      <c r="B27" s="20"/>
    </row>
    <row r="28" ht="11.25" customHeight="1">
      <c r="B28" s="20"/>
    </row>
    <row r="29" ht="12.75">
      <c r="B29" s="20"/>
    </row>
    <row r="30" ht="11.25" customHeight="1">
      <c r="B30" s="20"/>
    </row>
    <row r="31" ht="11.25" customHeight="1">
      <c r="B31" s="20"/>
    </row>
    <row r="32" ht="11.25" customHeight="1">
      <c r="B32" s="20"/>
    </row>
    <row r="33" ht="11.25" customHeight="1">
      <c r="B33" s="20"/>
    </row>
    <row r="34" ht="11.25" customHeight="1">
      <c r="B34" s="20"/>
    </row>
    <row r="35" ht="11.25" customHeight="1">
      <c r="B35" s="20"/>
    </row>
    <row r="36" ht="11.25" customHeight="1">
      <c r="B36" s="20"/>
    </row>
    <row r="37" ht="11.25" customHeight="1">
      <c r="B37" s="20"/>
    </row>
    <row r="38" ht="11.25" customHeight="1">
      <c r="B38" s="20"/>
    </row>
    <row r="39" ht="11.25" customHeight="1">
      <c r="B39" s="20"/>
    </row>
    <row r="40" ht="11.25" customHeight="1">
      <c r="B40" s="20"/>
    </row>
    <row r="41" ht="11.25" customHeight="1">
      <c r="B41" s="20"/>
    </row>
    <row r="42" ht="11.25" customHeight="1">
      <c r="B42" s="20"/>
    </row>
    <row r="43" ht="11.25" customHeight="1">
      <c r="B43" s="20"/>
    </row>
    <row r="44" ht="11.25" customHeight="1">
      <c r="B44" s="20"/>
    </row>
    <row r="45" ht="11.25" customHeight="1">
      <c r="B45" s="20"/>
    </row>
    <row r="46" ht="11.25" customHeight="1">
      <c r="B46" s="20"/>
    </row>
    <row r="47" ht="11.25" customHeight="1">
      <c r="B47" s="20"/>
    </row>
    <row r="48" ht="11.25" customHeight="1">
      <c r="B48" s="20"/>
    </row>
    <row r="49" ht="11.25" customHeight="1">
      <c r="B49" s="20"/>
    </row>
    <row r="50" ht="11.25" customHeight="1">
      <c r="B50" s="20"/>
    </row>
    <row r="51" ht="11.25" customHeight="1">
      <c r="B51" s="20"/>
    </row>
    <row r="52" ht="11.25" customHeight="1">
      <c r="B52" s="20"/>
    </row>
    <row r="53" ht="12.75">
      <c r="B53" s="20"/>
    </row>
    <row r="54" ht="12.75">
      <c r="B54" s="20"/>
    </row>
    <row r="55" ht="11.25" customHeight="1">
      <c r="B55" s="20"/>
    </row>
    <row r="56" ht="22.5" customHeight="1">
      <c r="B56" s="20"/>
    </row>
    <row r="57" ht="12.75">
      <c r="B57" s="20"/>
    </row>
    <row r="58" ht="12.75">
      <c r="B58" s="20"/>
    </row>
    <row r="59" ht="11.25" customHeight="1">
      <c r="B59" s="20"/>
    </row>
    <row r="60" ht="11.25" customHeight="1">
      <c r="B60" s="20"/>
    </row>
    <row r="61" ht="11.25" customHeight="1">
      <c r="B61" s="20"/>
    </row>
    <row r="62" ht="11.25" customHeight="1">
      <c r="B62" s="20"/>
    </row>
    <row r="63" ht="11.25" customHeight="1">
      <c r="B63" s="20"/>
    </row>
    <row r="64" ht="11.25" customHeight="1">
      <c r="B64" s="20"/>
    </row>
    <row r="65" ht="11.25" customHeight="1">
      <c r="B65" s="20"/>
    </row>
    <row r="66" ht="11.25" customHeight="1">
      <c r="B66" s="20"/>
    </row>
    <row r="67" ht="11.25" customHeight="1">
      <c r="B67" s="20"/>
    </row>
    <row r="68" ht="11.25" customHeight="1">
      <c r="B68" s="20"/>
    </row>
    <row r="69" ht="11.25" customHeight="1">
      <c r="B69" s="20"/>
    </row>
    <row r="70" ht="11.25" customHeight="1">
      <c r="B70" s="20"/>
    </row>
    <row r="71" ht="11.25" customHeight="1">
      <c r="B71" s="20"/>
    </row>
    <row r="72" ht="11.25" customHeight="1">
      <c r="B72" s="20"/>
    </row>
    <row r="73" ht="11.25" customHeight="1">
      <c r="B73" s="20"/>
    </row>
    <row r="74" ht="11.25" customHeight="1">
      <c r="B74" s="20"/>
    </row>
    <row r="75" ht="11.25" customHeight="1">
      <c r="B75" s="20"/>
    </row>
    <row r="76" ht="11.25" customHeight="1">
      <c r="B76" s="20"/>
    </row>
    <row r="77" ht="11.25" customHeight="1">
      <c r="B77" s="20"/>
    </row>
    <row r="78" ht="11.25" customHeight="1">
      <c r="B78" s="20"/>
    </row>
    <row r="79" ht="11.25" customHeight="1">
      <c r="B79" s="20"/>
    </row>
    <row r="80" ht="11.25" customHeight="1">
      <c r="B80" s="20"/>
    </row>
    <row r="81" ht="11.25" customHeight="1">
      <c r="B81" s="20"/>
    </row>
    <row r="82" ht="11.25" customHeight="1">
      <c r="B82" s="20"/>
    </row>
    <row r="83" ht="11.25" customHeight="1">
      <c r="B83" s="20"/>
    </row>
    <row r="84" ht="11.25" customHeight="1">
      <c r="B84" s="20"/>
    </row>
    <row r="85" ht="11.25" customHeight="1">
      <c r="B85" s="20"/>
    </row>
    <row r="86" ht="11.25" customHeight="1">
      <c r="B86" s="20"/>
    </row>
    <row r="87" ht="11.25" customHeight="1">
      <c r="B87" s="20"/>
    </row>
    <row r="88" ht="11.25" customHeight="1">
      <c r="B88" s="20"/>
    </row>
    <row r="89" ht="11.25" customHeight="1">
      <c r="B89" s="20"/>
    </row>
    <row r="90" ht="11.25" customHeight="1">
      <c r="B90" s="20"/>
    </row>
    <row r="91" ht="11.25" customHeight="1">
      <c r="B91" s="20"/>
    </row>
    <row r="92" ht="11.25" customHeight="1">
      <c r="B92" s="20"/>
    </row>
    <row r="93" ht="11.25" customHeight="1">
      <c r="B93" s="20"/>
    </row>
    <row r="94" ht="11.25" customHeight="1">
      <c r="B94" s="20"/>
    </row>
    <row r="95" ht="11.25" customHeight="1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  <row r="115" ht="12.75">
      <c r="B115" s="20"/>
    </row>
    <row r="116" ht="12.75">
      <c r="B116" s="20"/>
    </row>
    <row r="117" ht="12.75">
      <c r="B117" s="20"/>
    </row>
    <row r="118" ht="12.75">
      <c r="B118" s="20"/>
    </row>
  </sheetData>
  <sheetProtection/>
  <mergeCells count="14">
    <mergeCell ref="I3:I4"/>
    <mergeCell ref="J3:J4"/>
    <mergeCell ref="K3:K4"/>
    <mergeCell ref="L3:L4"/>
    <mergeCell ref="M3:M4"/>
    <mergeCell ref="N3:N4"/>
    <mergeCell ref="G2:G4"/>
    <mergeCell ref="H2:H4"/>
    <mergeCell ref="A2:A3"/>
    <mergeCell ref="C2:C4"/>
    <mergeCell ref="D2:D4"/>
    <mergeCell ref="F2:F4"/>
    <mergeCell ref="B2:B3"/>
    <mergeCell ref="E2:E4"/>
  </mergeCells>
  <printOptions horizontalCentered="1"/>
  <pageMargins left="0.36" right="0.2" top="0.8" bottom="0.59" header="0.5118110236220472" footer="0.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1">
    <tabColor indexed="46"/>
  </sheetPr>
  <dimension ref="D2:X38"/>
  <sheetViews>
    <sheetView showGridLines="0" zoomScalePageLayoutView="0" workbookViewId="0" topLeftCell="A13">
      <selection activeCell="N26" sqref="N26"/>
    </sheetView>
  </sheetViews>
  <sheetFormatPr defaultColWidth="9.140625" defaultRowHeight="12.75"/>
  <cols>
    <col min="23" max="23" width="19.7109375" style="316" customWidth="1"/>
    <col min="24" max="25" width="9.140625" style="316" customWidth="1"/>
  </cols>
  <sheetData>
    <row r="2" ht="12.75">
      <c r="D2">
        <v>2020</v>
      </c>
    </row>
    <row r="4" ht="12.75">
      <c r="X4" s="339" t="s">
        <v>593</v>
      </c>
    </row>
    <row r="5" ht="12.75">
      <c r="X5" s="339" t="s">
        <v>594</v>
      </c>
    </row>
    <row r="6" ht="12.75">
      <c r="X6" s="339"/>
    </row>
    <row r="7" spans="23:24" ht="12.75">
      <c r="W7" s="342" t="s">
        <v>595</v>
      </c>
      <c r="X7" s="339" t="s">
        <v>596</v>
      </c>
    </row>
    <row r="8" ht="12.75">
      <c r="X8" s="339" t="s">
        <v>597</v>
      </c>
    </row>
    <row r="9" ht="12.75">
      <c r="X9" s="339"/>
    </row>
    <row r="10" spans="23:24" ht="12.75">
      <c r="W10" s="342" t="s">
        <v>598</v>
      </c>
      <c r="X10" s="340" t="s">
        <v>929</v>
      </c>
    </row>
    <row r="11" ht="12.75">
      <c r="X11" s="339"/>
    </row>
    <row r="12" ht="12.75">
      <c r="X12" s="339"/>
    </row>
    <row r="13" ht="12.75">
      <c r="X13" s="339"/>
    </row>
    <row r="14" ht="12.75">
      <c r="X14" s="339"/>
    </row>
    <row r="15" ht="12.75">
      <c r="X15" s="339"/>
    </row>
    <row r="16" ht="12.75">
      <c r="X16" s="339"/>
    </row>
    <row r="17" ht="12.75">
      <c r="X17" s="339"/>
    </row>
    <row r="18" ht="12.75">
      <c r="X18" s="339"/>
    </row>
    <row r="19" spans="23:24" ht="12.75">
      <c r="W19" s="342" t="s">
        <v>599</v>
      </c>
      <c r="X19" s="339">
        <v>2008</v>
      </c>
    </row>
    <row r="20" ht="12.75">
      <c r="X20" s="339">
        <v>2009</v>
      </c>
    </row>
    <row r="21" ht="12.75">
      <c r="X21" s="339">
        <v>2010</v>
      </c>
    </row>
    <row r="22" ht="12.75">
      <c r="X22" s="339">
        <v>2011</v>
      </c>
    </row>
    <row r="23" ht="12.75">
      <c r="X23" s="339">
        <v>2012</v>
      </c>
    </row>
    <row r="24" ht="12.75">
      <c r="X24" s="339">
        <v>2013</v>
      </c>
    </row>
    <row r="25" ht="12.75">
      <c r="X25" s="339">
        <v>2014</v>
      </c>
    </row>
    <row r="26" ht="12.75">
      <c r="X26" s="339">
        <v>2015</v>
      </c>
    </row>
    <row r="27" ht="12.75">
      <c r="X27" s="339">
        <v>2016</v>
      </c>
    </row>
    <row r="28" ht="12.75">
      <c r="X28" s="339">
        <v>2017</v>
      </c>
    </row>
    <row r="29" ht="12.75">
      <c r="X29" s="339">
        <v>2018</v>
      </c>
    </row>
    <row r="30" ht="12.75">
      <c r="X30" s="339">
        <v>2019</v>
      </c>
    </row>
    <row r="31" ht="12.75">
      <c r="X31" s="339">
        <v>2020</v>
      </c>
    </row>
    <row r="32" ht="12.75">
      <c r="X32" s="339">
        <v>2021</v>
      </c>
    </row>
    <row r="33" ht="12.75">
      <c r="X33" s="339">
        <v>2022</v>
      </c>
    </row>
    <row r="34" ht="12.75">
      <c r="X34" s="339"/>
    </row>
    <row r="35" spans="23:24" ht="12.75">
      <c r="W35" s="342" t="s">
        <v>600</v>
      </c>
      <c r="X35" s="339">
        <v>3</v>
      </c>
    </row>
    <row r="36" spans="23:24" ht="12.75">
      <c r="W36" s="342" t="s">
        <v>601</v>
      </c>
      <c r="X36" s="341">
        <f>INDEX(X19:X33,X35,1)</f>
        <v>2010</v>
      </c>
    </row>
    <row r="37" ht="12.75"/>
    <row r="38" spans="23:24" ht="12.75">
      <c r="W38" s="342" t="s">
        <v>602</v>
      </c>
      <c r="X38" s="343" t="str">
        <f>MTREF&amp;"/"&amp;RIGHT(MTREF,2)+1</f>
        <v>2010/11</v>
      </c>
    </row>
    <row r="41" ht="12.75"/>
  </sheetData>
  <sheetProtection/>
  <printOptions/>
  <pageMargins left="0.75" right="0.75" top="1" bottom="1" header="0.5" footer="0.5"/>
  <pageSetup horizontalDpi="200" verticalDpi="2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0">
    <tabColor rgb="FF92D050"/>
    <pageSetUpPr fitToPage="1"/>
  </sheetPr>
  <dimension ref="A1:E98"/>
  <sheetViews>
    <sheetView zoomScalePageLayoutView="0" workbookViewId="0" topLeftCell="C1">
      <pane ySplit="1" topLeftCell="A2" activePane="bottomLeft" state="frozen"/>
      <selection pane="topLeft" activeCell="E66" sqref="E65:E66"/>
      <selection pane="bottomLeft" activeCell="E66" sqref="E65:E66"/>
    </sheetView>
  </sheetViews>
  <sheetFormatPr defaultColWidth="9.140625" defaultRowHeight="12.75"/>
  <cols>
    <col min="1" max="1" width="10.7109375" style="7" customWidth="1"/>
    <col min="2" max="2" width="56.421875" style="1" bestFit="1" customWidth="1"/>
    <col min="3" max="3" width="28.8515625" style="1" bestFit="1" customWidth="1"/>
    <col min="4" max="4" width="17.57421875" style="1" customWidth="1"/>
    <col min="5" max="16384" width="9.140625" style="1" customWidth="1"/>
  </cols>
  <sheetData>
    <row r="1" spans="1:4" ht="11.25">
      <c r="A1" s="422" t="s">
        <v>172</v>
      </c>
      <c r="B1" s="423"/>
      <c r="C1" s="423"/>
      <c r="D1" s="424"/>
    </row>
    <row r="2" spans="1:4" ht="11.25">
      <c r="A2" s="11" t="s">
        <v>378</v>
      </c>
      <c r="B2" s="368" t="str">
        <f>HLOOKUP(MTREF,Headings,2)</f>
        <v>2009/10</v>
      </c>
      <c r="C2" s="369" t="s">
        <v>516</v>
      </c>
      <c r="D2" s="370"/>
    </row>
    <row r="3" spans="1:4" ht="11.25">
      <c r="A3" s="2" t="s">
        <v>110</v>
      </c>
      <c r="B3" s="371" t="str">
        <f>HLOOKUP(MTREF,Headings,3)</f>
        <v>2008/9</v>
      </c>
      <c r="C3" s="372" t="s">
        <v>517</v>
      </c>
      <c r="D3" s="373"/>
    </row>
    <row r="4" spans="1:4" ht="11.25">
      <c r="A4" s="2" t="s">
        <v>188</v>
      </c>
      <c r="B4" s="371" t="str">
        <f>HLOOKUP(MTREF,Headings,4)</f>
        <v>2007/8</v>
      </c>
      <c r="C4" s="372" t="s">
        <v>518</v>
      </c>
      <c r="D4" s="373"/>
    </row>
    <row r="5" spans="1:4" ht="11.25">
      <c r="A5" s="2" t="s">
        <v>399</v>
      </c>
      <c r="B5" s="372" t="str">
        <f>HLOOKUP(MTREF,Headings,5)</f>
        <v>Current Year 2009/10</v>
      </c>
      <c r="C5" s="372" t="s">
        <v>519</v>
      </c>
      <c r="D5" s="373"/>
    </row>
    <row r="6" spans="1:4" ht="11.25">
      <c r="A6" s="2" t="s">
        <v>208</v>
      </c>
      <c r="B6" s="371" t="str">
        <f>HLOOKUP(MTREF,Headings,6)</f>
        <v>2009/10</v>
      </c>
      <c r="C6" s="372" t="s">
        <v>519</v>
      </c>
      <c r="D6" s="373"/>
    </row>
    <row r="7" spans="1:4" ht="11.25">
      <c r="A7" s="2" t="s">
        <v>400</v>
      </c>
      <c r="B7" s="372" t="str">
        <f>HLOOKUP(MTREF,Headings,7)</f>
        <v>2010/11 Medium Term Revenue &amp; Expenditure Framework</v>
      </c>
      <c r="C7" s="372" t="s">
        <v>520</v>
      </c>
      <c r="D7" s="373"/>
    </row>
    <row r="8" spans="1:4" ht="11.25">
      <c r="A8" s="2" t="s">
        <v>441</v>
      </c>
      <c r="B8" s="4" t="s">
        <v>328</v>
      </c>
      <c r="C8" s="4"/>
      <c r="D8" s="9"/>
    </row>
    <row r="9" spans="1:4" ht="11.25">
      <c r="A9" s="2" t="s">
        <v>401</v>
      </c>
      <c r="B9" s="4" t="s">
        <v>140</v>
      </c>
      <c r="C9" s="4"/>
      <c r="D9" s="9"/>
    </row>
    <row r="10" spans="1:4" ht="11.25">
      <c r="A10" s="2" t="s">
        <v>402</v>
      </c>
      <c r="B10" s="4" t="s">
        <v>77</v>
      </c>
      <c r="C10" s="4"/>
      <c r="D10" s="9"/>
    </row>
    <row r="11" spans="1:4" ht="11.25">
      <c r="A11" s="2" t="s">
        <v>91</v>
      </c>
      <c r="B11" s="4" t="s">
        <v>92</v>
      </c>
      <c r="C11" s="4"/>
      <c r="D11" s="9"/>
    </row>
    <row r="12" spans="1:4" ht="11.25">
      <c r="A12" s="2" t="s">
        <v>432</v>
      </c>
      <c r="B12" s="4" t="s">
        <v>433</v>
      </c>
      <c r="C12" s="4"/>
      <c r="D12" s="9"/>
    </row>
    <row r="13" spans="1:4" ht="11.25">
      <c r="A13" s="2" t="s">
        <v>403</v>
      </c>
      <c r="B13" s="4" t="s">
        <v>144</v>
      </c>
      <c r="C13" s="4"/>
      <c r="D13" s="9"/>
    </row>
    <row r="14" spans="1:4" ht="11.25">
      <c r="A14" s="2" t="s">
        <v>404</v>
      </c>
      <c r="B14" s="4" t="s">
        <v>329</v>
      </c>
      <c r="C14" s="4"/>
      <c r="D14" s="9"/>
    </row>
    <row r="15" spans="1:4" ht="11.25">
      <c r="A15" s="2" t="s">
        <v>405</v>
      </c>
      <c r="B15" s="4" t="s">
        <v>330</v>
      </c>
      <c r="C15" s="4"/>
      <c r="D15" s="9"/>
    </row>
    <row r="16" spans="1:4" ht="11.25">
      <c r="A16" s="2" t="s">
        <v>406</v>
      </c>
      <c r="B16" s="372" t="str">
        <f>HLOOKUP(MTREF,Headings,8)</f>
        <v>Budget Year 2010/11</v>
      </c>
      <c r="C16" s="372" t="s">
        <v>521</v>
      </c>
      <c r="D16" s="14" t="s">
        <v>219</v>
      </c>
    </row>
    <row r="17" spans="1:4" ht="11.25">
      <c r="A17" s="2" t="s">
        <v>407</v>
      </c>
      <c r="B17" s="372" t="str">
        <f>HLOOKUP(MTREF,Headings,9)</f>
        <v>Budget Year +1 2011/12</v>
      </c>
      <c r="C17" s="372" t="s">
        <v>522</v>
      </c>
      <c r="D17" s="14" t="s">
        <v>220</v>
      </c>
    </row>
    <row r="18" spans="1:4" ht="11.25">
      <c r="A18" s="2" t="s">
        <v>409</v>
      </c>
      <c r="B18" s="372" t="str">
        <f>HLOOKUP(MTREF,Headings,10)</f>
        <v>Budget Year +2 2012/13</v>
      </c>
      <c r="C18" s="372" t="s">
        <v>523</v>
      </c>
      <c r="D18" s="14" t="s">
        <v>221</v>
      </c>
    </row>
    <row r="19" spans="1:4" ht="11.25">
      <c r="A19" s="2" t="s">
        <v>410</v>
      </c>
      <c r="B19" s="372" t="str">
        <f>HLOOKUP(MTREF,Headings,11)</f>
        <v>Forecast 2013/14</v>
      </c>
      <c r="C19" s="372" t="s">
        <v>524</v>
      </c>
      <c r="D19" s="14" t="s">
        <v>222</v>
      </c>
    </row>
    <row r="20" spans="1:4" ht="11.25">
      <c r="A20" s="2" t="s">
        <v>411</v>
      </c>
      <c r="B20" s="372" t="str">
        <f>HLOOKUP(MTREF,Headings,12)</f>
        <v>Forecast 2014/15</v>
      </c>
      <c r="C20" s="372" t="s">
        <v>525</v>
      </c>
      <c r="D20" s="14" t="s">
        <v>223</v>
      </c>
    </row>
    <row r="21" spans="1:4" ht="11.25">
      <c r="A21" s="2" t="s">
        <v>412</v>
      </c>
      <c r="B21" s="372" t="str">
        <f>HLOOKUP(MTREF,Headings,13)</f>
        <v>Forecast 2015/16</v>
      </c>
      <c r="C21" s="372" t="s">
        <v>525</v>
      </c>
      <c r="D21" s="14" t="s">
        <v>224</v>
      </c>
    </row>
    <row r="22" spans="1:4" ht="11.25">
      <c r="A22" s="2" t="s">
        <v>413</v>
      </c>
      <c r="B22" s="372" t="str">
        <f>HLOOKUP(MTREF,Headings,14)</f>
        <v>Forecast 2016/17</v>
      </c>
      <c r="C22" s="372" t="s">
        <v>525</v>
      </c>
      <c r="D22" s="14" t="s">
        <v>225</v>
      </c>
    </row>
    <row r="23" spans="1:4" ht="11.25">
      <c r="A23" s="2" t="s">
        <v>414</v>
      </c>
      <c r="B23" s="372" t="str">
        <f>HLOOKUP(MTREF,Headings,15)</f>
        <v>Forecast 2017/18</v>
      </c>
      <c r="C23" s="372" t="s">
        <v>525</v>
      </c>
      <c r="D23" s="14" t="s">
        <v>226</v>
      </c>
    </row>
    <row r="24" spans="1:4" ht="11.25">
      <c r="A24" s="2" t="s">
        <v>415</v>
      </c>
      <c r="B24" s="372" t="str">
        <f>HLOOKUP(MTREF,Headings,16)</f>
        <v>Forecast 2018/19</v>
      </c>
      <c r="C24" s="372" t="s">
        <v>525</v>
      </c>
      <c r="D24" s="14" t="s">
        <v>227</v>
      </c>
    </row>
    <row r="25" spans="1:4" ht="11.25">
      <c r="A25" s="2" t="s">
        <v>416</v>
      </c>
      <c r="B25" s="372" t="str">
        <f>HLOOKUP(MTREF,Headings,17)</f>
        <v>Forecast 2019/20</v>
      </c>
      <c r="C25" s="372" t="s">
        <v>525</v>
      </c>
      <c r="D25" s="14" t="s">
        <v>152</v>
      </c>
    </row>
    <row r="26" spans="1:4" ht="11.25">
      <c r="A26" s="2" t="s">
        <v>417</v>
      </c>
      <c r="B26" s="372" t="str">
        <f>HLOOKUP(MTREF,Headings,18)</f>
        <v>Forecast 2020/21</v>
      </c>
      <c r="C26" s="372" t="s">
        <v>525</v>
      </c>
      <c r="D26" s="14" t="s">
        <v>42</v>
      </c>
    </row>
    <row r="27" spans="1:4" ht="11.25">
      <c r="A27" s="2" t="s">
        <v>418</v>
      </c>
      <c r="B27" s="372" t="str">
        <f>HLOOKUP(MTREF,Headings,19)</f>
        <v>Forecast 2021/22</v>
      </c>
      <c r="C27" s="372" t="s">
        <v>525</v>
      </c>
      <c r="D27" s="14" t="s">
        <v>43</v>
      </c>
    </row>
    <row r="28" spans="1:4" ht="11.25">
      <c r="A28" s="2" t="s">
        <v>419</v>
      </c>
      <c r="B28" s="372" t="str">
        <f>HLOOKUP(MTREF,Headings,20)</f>
        <v>Forecast 2022/23</v>
      </c>
      <c r="C28" s="372" t="s">
        <v>525</v>
      </c>
      <c r="D28" s="14" t="s">
        <v>44</v>
      </c>
    </row>
    <row r="29" spans="1:4" ht="11.25">
      <c r="A29" s="2" t="s">
        <v>420</v>
      </c>
      <c r="B29" s="372" t="str">
        <f>HLOOKUP(MTREF,Headings,21)</f>
        <v>Forecast 2023/24</v>
      </c>
      <c r="C29" s="372" t="s">
        <v>525</v>
      </c>
      <c r="D29" s="14" t="s">
        <v>45</v>
      </c>
    </row>
    <row r="30" spans="1:4" ht="11.25">
      <c r="A30" s="2" t="s">
        <v>421</v>
      </c>
      <c r="B30" s="372" t="str">
        <f>HLOOKUP(MTREF,Headings,22)</f>
        <v>Forecast 2024/25</v>
      </c>
      <c r="C30" s="372" t="s">
        <v>525</v>
      </c>
      <c r="D30" s="14" t="s">
        <v>46</v>
      </c>
    </row>
    <row r="31" spans="1:4" ht="11.25">
      <c r="A31" s="2" t="s">
        <v>154</v>
      </c>
      <c r="B31" s="4" t="s">
        <v>205</v>
      </c>
      <c r="C31" s="4"/>
      <c r="D31" s="14" t="s">
        <v>155</v>
      </c>
    </row>
    <row r="32" spans="1:4" ht="11.25">
      <c r="A32" s="2" t="s">
        <v>89</v>
      </c>
      <c r="B32" s="4" t="s">
        <v>1</v>
      </c>
      <c r="C32" s="4"/>
      <c r="D32" s="14" t="s">
        <v>90</v>
      </c>
    </row>
    <row r="33" spans="1:4" ht="11.25">
      <c r="A33" s="2" t="s">
        <v>189</v>
      </c>
      <c r="B33" s="4" t="s">
        <v>190</v>
      </c>
      <c r="C33" s="4"/>
      <c r="D33" s="14" t="s">
        <v>191</v>
      </c>
    </row>
    <row r="34" spans="1:4" ht="11.25">
      <c r="A34" s="2" t="s">
        <v>192</v>
      </c>
      <c r="B34" s="4" t="s">
        <v>106</v>
      </c>
      <c r="C34" s="4"/>
      <c r="D34" s="14"/>
    </row>
    <row r="35" spans="1:4" ht="11.25">
      <c r="A35" s="2" t="s">
        <v>175</v>
      </c>
      <c r="B35" s="4" t="s">
        <v>176</v>
      </c>
      <c r="C35" s="4"/>
      <c r="D35" s="14"/>
    </row>
    <row r="36" spans="1:4" ht="11.25">
      <c r="A36" s="2" t="s">
        <v>102</v>
      </c>
      <c r="B36" s="4" t="s">
        <v>369</v>
      </c>
      <c r="C36" s="4"/>
      <c r="D36" s="14" t="s">
        <v>103</v>
      </c>
    </row>
    <row r="37" spans="1:4" ht="11.25">
      <c r="A37" s="2" t="s">
        <v>268</v>
      </c>
      <c r="B37" s="4" t="s">
        <v>274</v>
      </c>
      <c r="C37" s="4"/>
      <c r="D37" s="14"/>
    </row>
    <row r="38" spans="1:4" ht="11.25">
      <c r="A38" s="2" t="s">
        <v>269</v>
      </c>
      <c r="B38" s="4" t="s">
        <v>275</v>
      </c>
      <c r="C38" s="4"/>
      <c r="D38" s="14"/>
    </row>
    <row r="39" spans="1:4" ht="11.25">
      <c r="A39" s="2" t="s">
        <v>270</v>
      </c>
      <c r="B39" s="4" t="s">
        <v>80</v>
      </c>
      <c r="C39" s="4"/>
      <c r="D39" s="14"/>
    </row>
    <row r="40" spans="1:4" ht="11.25">
      <c r="A40" s="2" t="s">
        <v>271</v>
      </c>
      <c r="B40" s="4" t="s">
        <v>146</v>
      </c>
      <c r="C40" s="4"/>
      <c r="D40" s="14"/>
    </row>
    <row r="41" spans="1:4" ht="11.25">
      <c r="A41" s="2" t="s">
        <v>272</v>
      </c>
      <c r="B41" s="4" t="s">
        <v>147</v>
      </c>
      <c r="C41" s="4"/>
      <c r="D41" s="14"/>
    </row>
    <row r="42" spans="1:4" ht="11.25">
      <c r="A42" s="2" t="s">
        <v>273</v>
      </c>
      <c r="B42" s="4" t="s">
        <v>78</v>
      </c>
      <c r="C42" s="4"/>
      <c r="D42" s="14"/>
    </row>
    <row r="43" spans="1:4" ht="11.25">
      <c r="A43" s="2" t="s">
        <v>79</v>
      </c>
      <c r="B43" s="4" t="s">
        <v>122</v>
      </c>
      <c r="C43" s="4"/>
      <c r="D43" s="14"/>
    </row>
    <row r="44" spans="1:4" ht="11.25">
      <c r="A44" s="2" t="s">
        <v>255</v>
      </c>
      <c r="B44" s="4" t="s">
        <v>206</v>
      </c>
      <c r="C44" s="4"/>
      <c r="D44" s="14"/>
    </row>
    <row r="45" spans="1:4" ht="11.25">
      <c r="A45" s="2" t="s">
        <v>256</v>
      </c>
      <c r="B45" s="4" t="s">
        <v>207</v>
      </c>
      <c r="C45" s="4"/>
      <c r="D45" s="14"/>
    </row>
    <row r="46" spans="1:4" ht="11.25">
      <c r="A46" s="2" t="s">
        <v>257</v>
      </c>
      <c r="B46" s="4" t="s">
        <v>261</v>
      </c>
      <c r="C46" s="4"/>
      <c r="D46" s="14"/>
    </row>
    <row r="47" spans="1:4" ht="11.25">
      <c r="A47" s="2" t="s">
        <v>260</v>
      </c>
      <c r="B47" s="4" t="s">
        <v>243</v>
      </c>
      <c r="C47" s="4"/>
      <c r="D47" s="14"/>
    </row>
    <row r="48" spans="1:4" ht="11.25">
      <c r="A48" s="2" t="s">
        <v>66</v>
      </c>
      <c r="B48" s="8" t="s">
        <v>244</v>
      </c>
      <c r="C48" s="4"/>
      <c r="D48" s="14"/>
    </row>
    <row r="49" spans="1:4" ht="11.25">
      <c r="A49" s="2" t="s">
        <v>67</v>
      </c>
      <c r="B49" s="8" t="s">
        <v>285</v>
      </c>
      <c r="C49" s="4"/>
      <c r="D49" s="14"/>
    </row>
    <row r="50" spans="1:4" ht="11.25">
      <c r="A50" s="2" t="s">
        <v>68</v>
      </c>
      <c r="B50" s="8" t="s">
        <v>39</v>
      </c>
      <c r="C50" s="4"/>
      <c r="D50" s="14"/>
    </row>
    <row r="51" spans="1:4" ht="11.25">
      <c r="A51" s="2" t="s">
        <v>284</v>
      </c>
      <c r="B51" s="8" t="str">
        <f>Head3&amp;" Summary"</f>
        <v>2010/11 Medium Term Revenue &amp; Expenditure Framework Summary</v>
      </c>
      <c r="C51" s="4"/>
      <c r="D51" s="14"/>
    </row>
    <row r="52" spans="1:4" ht="11.25">
      <c r="A52" s="2" t="s">
        <v>148</v>
      </c>
      <c r="B52" s="8" t="s">
        <v>151</v>
      </c>
      <c r="C52" s="4"/>
      <c r="D52" s="14"/>
    </row>
    <row r="53" spans="1:4" ht="11.25">
      <c r="A53" s="2" t="s">
        <v>149</v>
      </c>
      <c r="B53" s="8" t="s">
        <v>150</v>
      </c>
      <c r="C53" s="4"/>
      <c r="D53" s="14"/>
    </row>
    <row r="54" spans="1:4" ht="11.25">
      <c r="A54" s="2" t="s">
        <v>394</v>
      </c>
      <c r="B54" s="16" t="s">
        <v>27</v>
      </c>
      <c r="C54" s="17"/>
      <c r="D54" s="14"/>
    </row>
    <row r="55" spans="1:4" ht="11.25">
      <c r="A55" s="2" t="s">
        <v>174</v>
      </c>
      <c r="B55" s="8" t="s">
        <v>157</v>
      </c>
      <c r="C55" s="4"/>
      <c r="D55" s="14"/>
    </row>
    <row r="56" spans="1:4" ht="11.25">
      <c r="A56" s="2" t="s">
        <v>108</v>
      </c>
      <c r="B56" s="8" t="s">
        <v>3</v>
      </c>
      <c r="C56" s="4"/>
      <c r="D56" s="14"/>
    </row>
    <row r="57" spans="1:4" ht="11.25">
      <c r="A57" s="2" t="s">
        <v>161</v>
      </c>
      <c r="B57" s="8" t="s">
        <v>163</v>
      </c>
      <c r="C57" s="4"/>
      <c r="D57" s="14"/>
    </row>
    <row r="58" spans="1:4" ht="11.25">
      <c r="A58" s="2" t="s">
        <v>162</v>
      </c>
      <c r="B58" s="8" t="s">
        <v>323</v>
      </c>
      <c r="C58" s="4"/>
      <c r="D58" s="14"/>
    </row>
    <row r="59" spans="1:4" ht="11.25">
      <c r="A59" s="2" t="s">
        <v>318</v>
      </c>
      <c r="B59" s="8" t="s">
        <v>322</v>
      </c>
      <c r="C59" s="4"/>
      <c r="D59" s="14"/>
    </row>
    <row r="60" spans="1:4" ht="11.25">
      <c r="A60" s="2" t="s">
        <v>319</v>
      </c>
      <c r="B60" s="8" t="s">
        <v>25</v>
      </c>
      <c r="C60" s="4"/>
      <c r="D60" s="14"/>
    </row>
    <row r="61" spans="1:4" ht="11.25">
      <c r="A61" s="2" t="s">
        <v>320</v>
      </c>
      <c r="B61" s="8" t="s">
        <v>324</v>
      </c>
      <c r="C61" s="4"/>
      <c r="D61" s="14"/>
    </row>
    <row r="62" spans="1:4" ht="11.25">
      <c r="A62" s="2" t="s">
        <v>321</v>
      </c>
      <c r="B62" s="8" t="s">
        <v>428</v>
      </c>
      <c r="C62" s="4"/>
      <c r="D62" s="14"/>
    </row>
    <row r="63" spans="1:4" ht="11.25">
      <c r="A63" s="2" t="s">
        <v>194</v>
      </c>
      <c r="B63" s="8" t="s">
        <v>24</v>
      </c>
      <c r="C63" s="4"/>
      <c r="D63" s="14"/>
    </row>
    <row r="64" spans="1:4" ht="11.25">
      <c r="A64" s="2" t="s">
        <v>304</v>
      </c>
      <c r="B64" s="8" t="s">
        <v>305</v>
      </c>
      <c r="C64" s="4"/>
      <c r="D64" s="14"/>
    </row>
    <row r="65" spans="1:4" ht="11.25">
      <c r="A65" s="2" t="s">
        <v>241</v>
      </c>
      <c r="B65" s="8" t="s">
        <v>242</v>
      </c>
      <c r="C65" s="4"/>
      <c r="D65" s="14"/>
    </row>
    <row r="66" spans="1:4" ht="11.25">
      <c r="A66" s="2" t="s">
        <v>434</v>
      </c>
      <c r="B66" s="8" t="s">
        <v>435</v>
      </c>
      <c r="C66" s="4"/>
      <c r="D66" s="14"/>
    </row>
    <row r="67" spans="1:4" ht="11.25">
      <c r="A67" s="2" t="s">
        <v>437</v>
      </c>
      <c r="B67" s="8" t="s">
        <v>156</v>
      </c>
      <c r="C67" s="4"/>
      <c r="D67" s="14"/>
    </row>
    <row r="68" spans="1:4" ht="11.25">
      <c r="A68" s="2" t="s">
        <v>349</v>
      </c>
      <c r="B68" s="8" t="s">
        <v>347</v>
      </c>
      <c r="C68" s="4"/>
      <c r="D68" s="14"/>
    </row>
    <row r="69" spans="1:4" ht="11.25">
      <c r="A69" s="2" t="s">
        <v>350</v>
      </c>
      <c r="B69" s="8" t="s">
        <v>348</v>
      </c>
      <c r="C69" s="4"/>
      <c r="D69" s="14"/>
    </row>
    <row r="70" spans="1:4" ht="11.25">
      <c r="A70" s="2" t="s">
        <v>351</v>
      </c>
      <c r="B70" s="8" t="s">
        <v>353</v>
      </c>
      <c r="C70" s="4"/>
      <c r="D70" s="14"/>
    </row>
    <row r="71" spans="1:4" ht="11.25">
      <c r="A71" s="2" t="s">
        <v>352</v>
      </c>
      <c r="B71" s="8" t="s">
        <v>184</v>
      </c>
      <c r="C71" s="4"/>
      <c r="D71" s="14"/>
    </row>
    <row r="72" spans="1:4" ht="11.25">
      <c r="A72" s="2" t="s">
        <v>185</v>
      </c>
      <c r="B72" s="8" t="s">
        <v>209</v>
      </c>
      <c r="C72" s="4"/>
      <c r="D72" s="14"/>
    </row>
    <row r="73" spans="1:4" ht="11.25">
      <c r="A73" s="2" t="s">
        <v>186</v>
      </c>
      <c r="B73" s="8" t="s">
        <v>210</v>
      </c>
      <c r="C73" s="4"/>
      <c r="D73" s="14"/>
    </row>
    <row r="74" spans="1:4" ht="11.25">
      <c r="A74" s="2" t="s">
        <v>212</v>
      </c>
      <c r="B74" s="8" t="s">
        <v>211</v>
      </c>
      <c r="C74" s="4"/>
      <c r="D74" s="14"/>
    </row>
    <row r="75" spans="1:4" ht="11.25">
      <c r="A75" s="422" t="s">
        <v>263</v>
      </c>
      <c r="B75" s="423"/>
      <c r="C75" s="423"/>
      <c r="D75" s="424"/>
    </row>
    <row r="76" spans="1:4" ht="11.25">
      <c r="A76" s="205" t="s">
        <v>187</v>
      </c>
      <c r="B76" s="206" t="s">
        <v>616</v>
      </c>
      <c r="C76" s="206"/>
      <c r="D76" s="207"/>
    </row>
    <row r="77" spans="1:4" ht="11.25">
      <c r="A77" s="208" t="s">
        <v>61</v>
      </c>
      <c r="B77" s="209"/>
      <c r="C77" s="209"/>
      <c r="D77" s="210"/>
    </row>
    <row r="78" spans="1:4" ht="11.25">
      <c r="A78" s="425" t="s">
        <v>180</v>
      </c>
      <c r="B78" s="426"/>
      <c r="C78" s="18"/>
      <c r="D78" s="18" t="s">
        <v>69</v>
      </c>
    </row>
    <row r="79" spans="1:4" ht="11.25">
      <c r="A79" s="12"/>
      <c r="B79" s="6" t="s">
        <v>297</v>
      </c>
      <c r="C79" s="6"/>
      <c r="D79" s="14"/>
    </row>
    <row r="80" spans="1:4" ht="11.25">
      <c r="A80" s="12" t="s">
        <v>197</v>
      </c>
      <c r="B80" s="5" t="str">
        <f>B76&amp;" - "&amp;D80&amp;"Adjustments Budget Summary"</f>
        <v> - Table E1 Adjustments Budget Summary</v>
      </c>
      <c r="C80" s="5"/>
      <c r="D80" s="14" t="s">
        <v>537</v>
      </c>
    </row>
    <row r="81" spans="1:4" ht="11.25">
      <c r="A81" s="12" t="s">
        <v>298</v>
      </c>
      <c r="B81" s="4" t="str">
        <f>B76&amp;" - "&amp;D81&amp;"Adjustments Budget - Financial Performance (revenue and expenditure)"</f>
        <v> - Table E2 Adjustments Budget - Financial Performance (revenue and expenditure)</v>
      </c>
      <c r="C81" s="4"/>
      <c r="D81" s="14" t="s">
        <v>538</v>
      </c>
    </row>
    <row r="82" spans="1:4" ht="11.25">
      <c r="A82" s="12" t="s">
        <v>299</v>
      </c>
      <c r="B82" s="4" t="str">
        <f>B76&amp;" - "&amp;D82&amp;"Adjustments Capital Expenditure Budget by vote and funding"</f>
        <v> - Table E3 Adjustments Capital Expenditure Budget by vote and funding</v>
      </c>
      <c r="C82" s="4"/>
      <c r="D82" s="14" t="s">
        <v>539</v>
      </c>
    </row>
    <row r="83" spans="1:4" ht="11.25">
      <c r="A83" s="12" t="s">
        <v>300</v>
      </c>
      <c r="B83" s="4" t="str">
        <f>B76&amp;" - "&amp;D83&amp;"Adjustments Budget - Financial Position"</f>
        <v> - Table E4 Adjustments Budget - Financial Position</v>
      </c>
      <c r="C83" s="4"/>
      <c r="D83" s="14" t="s">
        <v>540</v>
      </c>
    </row>
    <row r="84" spans="1:4" ht="11.25">
      <c r="A84" s="13" t="s">
        <v>301</v>
      </c>
      <c r="B84" s="10" t="str">
        <f>B76&amp;" - "&amp;D84&amp;"Adjustments Budget - Cash Flows"</f>
        <v> - Table E5 Adjustments Budget - Cash Flows</v>
      </c>
      <c r="C84" s="10"/>
      <c r="D84" s="15" t="s">
        <v>541</v>
      </c>
    </row>
    <row r="85" spans="1:4" ht="11.25">
      <c r="A85" s="12" t="s">
        <v>302</v>
      </c>
      <c r="B85" s="4" t="str">
        <f>B76&amp;" - "&amp;D85&amp;"Adjustments Budget - measurable performance targets"</f>
        <v> - Supporting Table SE1  Adjustments Budget - measurable performance targets</v>
      </c>
      <c r="C85" s="4"/>
      <c r="D85" s="338" t="s">
        <v>604</v>
      </c>
    </row>
    <row r="86" spans="1:4" ht="11.25">
      <c r="A86" s="12" t="s">
        <v>303</v>
      </c>
      <c r="B86" s="4" t="str">
        <f>B76&amp;" - "&amp;D86&amp;" Adjustments Budget  - financial and non-financial indicators"</f>
        <v> - Supporting Table SE2   Adjustments Budget  - financial and non-financial indicators</v>
      </c>
      <c r="C86" s="4"/>
      <c r="D86" s="338" t="s">
        <v>603</v>
      </c>
    </row>
    <row r="87" spans="1:4" ht="11.25">
      <c r="A87" s="12" t="s">
        <v>367</v>
      </c>
      <c r="B87" s="4" t="str">
        <f>B76&amp;" - "&amp;D87&amp;" Adjustments Budget  - investment Portfolio"</f>
        <v> - Supporting Table SE3   Adjustments Budget  - investment Portfolio</v>
      </c>
      <c r="C87" s="4"/>
      <c r="D87" s="338" t="s">
        <v>605</v>
      </c>
    </row>
    <row r="88" spans="1:4" ht="11.25">
      <c r="A88" s="12" t="s">
        <v>196</v>
      </c>
      <c r="B88" s="4" t="str">
        <f>B76&amp;" - "&amp;D88&amp;" Adjustments Budget  - board member allowances and staff benefits"</f>
        <v> - Supporting Table SE4   Adjustments Budget  - board member allowances and staff benefits</v>
      </c>
      <c r="C88" s="4"/>
      <c r="D88" s="338" t="s">
        <v>606</v>
      </c>
    </row>
    <row r="89" spans="1:4" ht="11.25">
      <c r="A89" s="12" t="s">
        <v>423</v>
      </c>
      <c r="B89" s="4" t="str">
        <f>B76&amp;" - "&amp;D89&amp;" Adjustments Budget  - monthly cash and revenue/expenditure"</f>
        <v> - Supporting Table SE5   Adjustments Budget  - monthly cash and revenue/expenditure</v>
      </c>
      <c r="C89" s="4"/>
      <c r="D89" s="338" t="s">
        <v>607</v>
      </c>
    </row>
    <row r="90" spans="1:5" ht="11.25">
      <c r="A90" s="12" t="s">
        <v>611</v>
      </c>
      <c r="B90" s="4" t="str">
        <f>B76&amp;" - "&amp;D90&amp;" Adjustments capital expenditure on new assets by asset category"</f>
        <v> - Supporting Table SE6a   Adjustments capital expenditure on new assets by asset category</v>
      </c>
      <c r="C90" s="4"/>
      <c r="D90" s="338" t="s">
        <v>612</v>
      </c>
      <c r="E90" s="8"/>
    </row>
    <row r="91" spans="1:4" ht="11.25">
      <c r="A91" s="12" t="s">
        <v>609</v>
      </c>
      <c r="B91" s="4" t="str">
        <f>B76&amp;" - "&amp;D91&amp;" Adjustments capital expenditure on renewal of existing assets by asset category"</f>
        <v> - Supporting Table SE6b Adjustments capital expenditure on renewal of existing assets by asset category</v>
      </c>
      <c r="C91" s="4"/>
      <c r="D91" s="338" t="s">
        <v>613</v>
      </c>
    </row>
    <row r="92" spans="1:4" ht="11.25">
      <c r="A92" s="12" t="s">
        <v>610</v>
      </c>
      <c r="B92" s="4" t="str">
        <f>B76&amp;" - "&amp;D92&amp;" Adjustments expenditure on repairs and maintenance by asset category"</f>
        <v> - Supporting Table SE6c Adjustments expenditure on repairs and maintenance by asset category</v>
      </c>
      <c r="C92" s="4"/>
      <c r="D92" s="338" t="s">
        <v>614</v>
      </c>
    </row>
    <row r="93" spans="1:4" ht="11.25">
      <c r="A93" s="12" t="s">
        <v>424</v>
      </c>
      <c r="B93" s="4" t="str">
        <f>B76&amp;" - "&amp;D93&amp;" List of capital programmes and projects affected by Adjustments Budget"</f>
        <v> - Supporting Table SE7   List of capital programmes and projects affected by Adjustments Budget</v>
      </c>
      <c r="C93" s="4"/>
      <c r="D93" s="338" t="s">
        <v>608</v>
      </c>
    </row>
    <row r="94" spans="1:4" ht="11.25">
      <c r="A94" s="13"/>
      <c r="B94" s="10"/>
      <c r="C94" s="10"/>
      <c r="D94" s="15"/>
    </row>
    <row r="95" ht="11.25">
      <c r="A95" s="1"/>
    </row>
    <row r="96" ht="11.25">
      <c r="A96" s="1"/>
    </row>
    <row r="97" ht="11.25">
      <c r="A97" s="1"/>
    </row>
    <row r="98" ht="11.25">
      <c r="D98" s="3"/>
    </row>
  </sheetData>
  <sheetProtection selectLockedCells="1"/>
  <mergeCells count="3">
    <mergeCell ref="A1:D1"/>
    <mergeCell ref="A75:D75"/>
    <mergeCell ref="A78:B78"/>
  </mergeCells>
  <printOptions horizontalCentered="1" verticalCentered="1"/>
  <pageMargins left="0.3937007874015748" right="0.15748031496062992" top="0.5118110236220472" bottom="0.5511811023622047" header="0.5118110236220472" footer="0.3937007874015748"/>
  <pageSetup fitToHeight="1" fitToWidth="1" horizontalDpi="600" verticalDpi="600" orientation="portrait" paperSize="9" scale="2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A1:U312"/>
  <sheetViews>
    <sheetView zoomScalePageLayoutView="0" workbookViewId="0" topLeftCell="A1">
      <selection activeCell="E66" sqref="E65:E66"/>
    </sheetView>
  </sheetViews>
  <sheetFormatPr defaultColWidth="9.140625" defaultRowHeight="12.75"/>
  <cols>
    <col min="1" max="1" width="28.8515625" style="1" bestFit="1" customWidth="1"/>
    <col min="2" max="4" width="41.8515625" style="1" bestFit="1" customWidth="1"/>
    <col min="5" max="15" width="41.8515625" style="1" customWidth="1"/>
    <col min="16" max="16" width="1.28515625" style="1" customWidth="1"/>
    <col min="17" max="17" width="9.140625" style="1" customWidth="1"/>
    <col min="18" max="18" width="24.140625" style="1" bestFit="1" customWidth="1"/>
    <col min="19" max="19" width="17.57421875" style="1" bestFit="1" customWidth="1"/>
    <col min="20" max="20" width="22.57421875" style="1" bestFit="1" customWidth="1"/>
    <col min="21" max="21" width="14.7109375" style="1" bestFit="1" customWidth="1"/>
    <col min="22" max="16384" width="9.140625" style="1" customWidth="1"/>
  </cols>
  <sheetData>
    <row r="1" spans="1:21" s="189" customFormat="1" ht="11.25">
      <c r="A1" s="190" t="s">
        <v>205</v>
      </c>
      <c r="B1" s="191">
        <v>2007</v>
      </c>
      <c r="C1" s="191">
        <v>2008</v>
      </c>
      <c r="D1" s="191">
        <v>2009</v>
      </c>
      <c r="E1" s="191">
        <v>2010</v>
      </c>
      <c r="F1" s="191">
        <v>2011</v>
      </c>
      <c r="G1" s="191">
        <v>2012</v>
      </c>
      <c r="H1" s="191">
        <v>2013</v>
      </c>
      <c r="I1" s="191">
        <v>2014</v>
      </c>
      <c r="J1" s="191">
        <v>2015</v>
      </c>
      <c r="K1" s="191">
        <v>2016</v>
      </c>
      <c r="L1" s="191">
        <v>2017</v>
      </c>
      <c r="M1" s="191">
        <v>2018</v>
      </c>
      <c r="N1" s="191">
        <v>2019</v>
      </c>
      <c r="O1" s="191">
        <v>2020</v>
      </c>
      <c r="P1" s="192"/>
      <c r="Q1" s="193" t="s">
        <v>465</v>
      </c>
      <c r="R1" s="193" t="s">
        <v>466</v>
      </c>
      <c r="S1" s="193" t="s">
        <v>467</v>
      </c>
      <c r="T1" s="193" t="s">
        <v>468</v>
      </c>
      <c r="U1" s="193" t="s">
        <v>469</v>
      </c>
    </row>
    <row r="2" spans="1:20" ht="11.25">
      <c r="A2" s="8" t="s">
        <v>516</v>
      </c>
      <c r="B2" s="4" t="s">
        <v>95</v>
      </c>
      <c r="C2" s="4" t="s">
        <v>471</v>
      </c>
      <c r="D2" s="4" t="s">
        <v>472</v>
      </c>
      <c r="E2" s="194" t="str">
        <f aca="true" t="shared" si="0" ref="E2:O2">E1-1&amp;"/"&amp;RIGHT(E1,2)-0</f>
        <v>2009/10</v>
      </c>
      <c r="F2" s="4" t="str">
        <f t="shared" si="0"/>
        <v>2010/11</v>
      </c>
      <c r="G2" s="4" t="str">
        <f t="shared" si="0"/>
        <v>2011/12</v>
      </c>
      <c r="H2" s="4" t="str">
        <f t="shared" si="0"/>
        <v>2012/13</v>
      </c>
      <c r="I2" s="4" t="str">
        <f t="shared" si="0"/>
        <v>2013/14</v>
      </c>
      <c r="J2" s="4" t="str">
        <f t="shared" si="0"/>
        <v>2014/15</v>
      </c>
      <c r="K2" s="4" t="str">
        <f t="shared" si="0"/>
        <v>2015/16</v>
      </c>
      <c r="L2" s="4" t="str">
        <f t="shared" si="0"/>
        <v>2016/17</v>
      </c>
      <c r="M2" s="4" t="str">
        <f t="shared" si="0"/>
        <v>2017/18</v>
      </c>
      <c r="N2" s="4" t="str">
        <f t="shared" si="0"/>
        <v>2018/19</v>
      </c>
      <c r="O2" s="4" t="str">
        <f t="shared" si="0"/>
        <v>2019/20</v>
      </c>
      <c r="P2" s="4"/>
      <c r="R2" s="1" t="s">
        <v>473</v>
      </c>
      <c r="S2" s="1" t="s">
        <v>474</v>
      </c>
      <c r="T2" s="1" t="s">
        <v>475</v>
      </c>
    </row>
    <row r="3" spans="1:20" ht="11.25">
      <c r="A3" s="8" t="s">
        <v>517</v>
      </c>
      <c r="B3" s="17" t="s">
        <v>470</v>
      </c>
      <c r="C3" s="4" t="s">
        <v>95</v>
      </c>
      <c r="D3" s="4" t="s">
        <v>471</v>
      </c>
      <c r="E3" s="194" t="str">
        <f aca="true" t="shared" si="1" ref="E3:O3">E1-2&amp;"/"&amp;RIGHT(E1,2)-1</f>
        <v>2008/9</v>
      </c>
      <c r="F3" s="4" t="str">
        <f t="shared" si="1"/>
        <v>2009/10</v>
      </c>
      <c r="G3" s="4" t="str">
        <f t="shared" si="1"/>
        <v>2010/11</v>
      </c>
      <c r="H3" s="4" t="str">
        <f t="shared" si="1"/>
        <v>2011/12</v>
      </c>
      <c r="I3" s="4" t="str">
        <f t="shared" si="1"/>
        <v>2012/13</v>
      </c>
      <c r="J3" s="4" t="str">
        <f t="shared" si="1"/>
        <v>2013/14</v>
      </c>
      <c r="K3" s="4" t="str">
        <f t="shared" si="1"/>
        <v>2014/15</v>
      </c>
      <c r="L3" s="4" t="str">
        <f t="shared" si="1"/>
        <v>2015/16</v>
      </c>
      <c r="M3" s="4" t="str">
        <f t="shared" si="1"/>
        <v>2016/17</v>
      </c>
      <c r="N3" s="4" t="str">
        <f t="shared" si="1"/>
        <v>2017/18</v>
      </c>
      <c r="O3" s="4" t="str">
        <f t="shared" si="1"/>
        <v>2018/19</v>
      </c>
      <c r="P3" s="4"/>
      <c r="R3" s="1" t="s">
        <v>476</v>
      </c>
      <c r="S3" s="1" t="s">
        <v>477</v>
      </c>
      <c r="T3" s="1" t="s">
        <v>478</v>
      </c>
    </row>
    <row r="4" spans="1:20" ht="11.25">
      <c r="A4" s="8" t="s">
        <v>518</v>
      </c>
      <c r="B4" s="17" t="s">
        <v>76</v>
      </c>
      <c r="C4" s="4" t="s">
        <v>470</v>
      </c>
      <c r="D4" s="4" t="s">
        <v>95</v>
      </c>
      <c r="E4" s="194" t="str">
        <f aca="true" t="shared" si="2" ref="E4:O4">E1-3&amp;"/"&amp;RIGHT(E1,2)-2</f>
        <v>2007/8</v>
      </c>
      <c r="F4" s="4" t="str">
        <f t="shared" si="2"/>
        <v>2008/9</v>
      </c>
      <c r="G4" s="4" t="str">
        <f t="shared" si="2"/>
        <v>2009/10</v>
      </c>
      <c r="H4" s="4" t="str">
        <f t="shared" si="2"/>
        <v>2010/11</v>
      </c>
      <c r="I4" s="4" t="str">
        <f t="shared" si="2"/>
        <v>2011/12</v>
      </c>
      <c r="J4" s="4" t="str">
        <f t="shared" si="2"/>
        <v>2012/13</v>
      </c>
      <c r="K4" s="4" t="str">
        <f t="shared" si="2"/>
        <v>2013/14</v>
      </c>
      <c r="L4" s="4" t="str">
        <f t="shared" si="2"/>
        <v>2014/15</v>
      </c>
      <c r="M4" s="4" t="str">
        <f t="shared" si="2"/>
        <v>2015/16</v>
      </c>
      <c r="N4" s="4" t="str">
        <f t="shared" si="2"/>
        <v>2016/17</v>
      </c>
      <c r="O4" s="4" t="str">
        <f t="shared" si="2"/>
        <v>2017/18</v>
      </c>
      <c r="P4" s="4"/>
      <c r="R4" s="1" t="s">
        <v>479</v>
      </c>
      <c r="S4" s="1" t="s">
        <v>480</v>
      </c>
      <c r="T4" s="1" t="s">
        <v>481</v>
      </c>
    </row>
    <row r="5" spans="1:20" ht="11.25">
      <c r="A5" s="8" t="s">
        <v>519</v>
      </c>
      <c r="B5" s="4" t="s">
        <v>482</v>
      </c>
      <c r="C5" s="4" t="s">
        <v>483</v>
      </c>
      <c r="D5" s="4" t="s">
        <v>484</v>
      </c>
      <c r="E5" s="194" t="s">
        <v>485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R5" s="1" t="s">
        <v>486</v>
      </c>
      <c r="S5" s="1" t="s">
        <v>487</v>
      </c>
      <c r="T5" s="1" t="s">
        <v>488</v>
      </c>
    </row>
    <row r="6" spans="1:20" ht="11.25">
      <c r="A6" s="8" t="s">
        <v>519</v>
      </c>
      <c r="B6" s="4" t="s">
        <v>95</v>
      </c>
      <c r="C6" s="4" t="s">
        <v>471</v>
      </c>
      <c r="D6" s="4" t="s">
        <v>472</v>
      </c>
      <c r="E6" s="194" t="s">
        <v>489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1" t="s">
        <v>490</v>
      </c>
      <c r="T6" s="1" t="s">
        <v>491</v>
      </c>
    </row>
    <row r="7" spans="1:18" ht="11.25">
      <c r="A7" s="8" t="s">
        <v>520</v>
      </c>
      <c r="B7" s="4" t="s">
        <v>492</v>
      </c>
      <c r="C7" s="4" t="s">
        <v>493</v>
      </c>
      <c r="D7" s="4" t="s">
        <v>494</v>
      </c>
      <c r="E7" s="194" t="str">
        <f>E1&amp;"/"&amp;RIGHT(E1,2)+1&amp;" Medium Term Revenue &amp; Expenditure Framework"</f>
        <v>2010/11 Medium Term Revenue &amp; Expenditure Framework</v>
      </c>
      <c r="F7" s="194" t="str">
        <f aca="true" t="shared" si="3" ref="F7:O7">F1&amp;"/"&amp;RIGHT(F1,2)+1&amp;" Medium Term Revenue &amp; Expenditure Framework"</f>
        <v>2011/12 Medium Term Revenue &amp; Expenditure Framework</v>
      </c>
      <c r="G7" s="194" t="str">
        <f t="shared" si="3"/>
        <v>2012/13 Medium Term Revenue &amp; Expenditure Framework</v>
      </c>
      <c r="H7" s="194" t="str">
        <f t="shared" si="3"/>
        <v>2013/14 Medium Term Revenue &amp; Expenditure Framework</v>
      </c>
      <c r="I7" s="194" t="str">
        <f t="shared" si="3"/>
        <v>2014/15 Medium Term Revenue &amp; Expenditure Framework</v>
      </c>
      <c r="J7" s="194" t="str">
        <f t="shared" si="3"/>
        <v>2015/16 Medium Term Revenue &amp; Expenditure Framework</v>
      </c>
      <c r="K7" s="194" t="str">
        <f t="shared" si="3"/>
        <v>2016/17 Medium Term Revenue &amp; Expenditure Framework</v>
      </c>
      <c r="L7" s="194" t="str">
        <f t="shared" si="3"/>
        <v>2017/18 Medium Term Revenue &amp; Expenditure Framework</v>
      </c>
      <c r="M7" s="194" t="str">
        <f t="shared" si="3"/>
        <v>2018/19 Medium Term Revenue &amp; Expenditure Framework</v>
      </c>
      <c r="N7" s="194" t="str">
        <f t="shared" si="3"/>
        <v>2019/20 Medium Term Revenue &amp; Expenditure Framework</v>
      </c>
      <c r="O7" s="194" t="str">
        <f t="shared" si="3"/>
        <v>2020/21 Medium Term Revenue &amp; Expenditure Framework</v>
      </c>
      <c r="P7" s="4"/>
      <c r="R7" s="1" t="s">
        <v>495</v>
      </c>
    </row>
    <row r="8" spans="1:16" ht="11.25">
      <c r="A8" s="8" t="s">
        <v>521</v>
      </c>
      <c r="B8" s="4" t="s">
        <v>496</v>
      </c>
      <c r="C8" s="4" t="s">
        <v>497</v>
      </c>
      <c r="D8" s="4" t="s">
        <v>498</v>
      </c>
      <c r="E8" s="194" t="str">
        <f>"Budget Year "&amp;E1&amp;"/"&amp;RIGHT(E2,2)+1</f>
        <v>Budget Year 2010/11</v>
      </c>
      <c r="F8" s="194" t="str">
        <f aca="true" t="shared" si="4" ref="F8:O8">"Budget Year "&amp;F1&amp;"/"&amp;RIGHT(F2,2)+1</f>
        <v>Budget Year 2011/12</v>
      </c>
      <c r="G8" s="194" t="str">
        <f t="shared" si="4"/>
        <v>Budget Year 2012/13</v>
      </c>
      <c r="H8" s="194" t="str">
        <f t="shared" si="4"/>
        <v>Budget Year 2013/14</v>
      </c>
      <c r="I8" s="194" t="str">
        <f t="shared" si="4"/>
        <v>Budget Year 2014/15</v>
      </c>
      <c r="J8" s="194" t="str">
        <f t="shared" si="4"/>
        <v>Budget Year 2015/16</v>
      </c>
      <c r="K8" s="194" t="str">
        <f t="shared" si="4"/>
        <v>Budget Year 2016/17</v>
      </c>
      <c r="L8" s="194" t="str">
        <f t="shared" si="4"/>
        <v>Budget Year 2017/18</v>
      </c>
      <c r="M8" s="194" t="str">
        <f t="shared" si="4"/>
        <v>Budget Year 2018/19</v>
      </c>
      <c r="N8" s="194" t="str">
        <f t="shared" si="4"/>
        <v>Budget Year 2019/20</v>
      </c>
      <c r="O8" s="194" t="str">
        <f t="shared" si="4"/>
        <v>Budget Year 2020/21</v>
      </c>
      <c r="P8" s="4"/>
    </row>
    <row r="9" spans="1:18" ht="11.25">
      <c r="A9" s="8" t="s">
        <v>522</v>
      </c>
      <c r="B9" s="4" t="s">
        <v>499</v>
      </c>
      <c r="C9" s="4" t="s">
        <v>500</v>
      </c>
      <c r="D9" s="4" t="s">
        <v>501</v>
      </c>
      <c r="E9" s="194" t="str">
        <f>"Budget Year +1 "&amp;E1+1&amp;"/"&amp;RIGHT(E2,2)+2</f>
        <v>Budget Year +1 2011/12</v>
      </c>
      <c r="F9" s="194" t="str">
        <f aca="true" t="shared" si="5" ref="F9:O9">"Budget Year +1 "&amp;F1+1&amp;"/"&amp;RIGHT(F2,2)+2</f>
        <v>Budget Year +1 2012/13</v>
      </c>
      <c r="G9" s="194" t="str">
        <f t="shared" si="5"/>
        <v>Budget Year +1 2013/14</v>
      </c>
      <c r="H9" s="194" t="str">
        <f t="shared" si="5"/>
        <v>Budget Year +1 2014/15</v>
      </c>
      <c r="I9" s="194" t="str">
        <f t="shared" si="5"/>
        <v>Budget Year +1 2015/16</v>
      </c>
      <c r="J9" s="194" t="str">
        <f t="shared" si="5"/>
        <v>Budget Year +1 2016/17</v>
      </c>
      <c r="K9" s="194" t="str">
        <f t="shared" si="5"/>
        <v>Budget Year +1 2017/18</v>
      </c>
      <c r="L9" s="194" t="str">
        <f t="shared" si="5"/>
        <v>Budget Year +1 2018/19</v>
      </c>
      <c r="M9" s="194" t="str">
        <f t="shared" si="5"/>
        <v>Budget Year +1 2019/20</v>
      </c>
      <c r="N9" s="194" t="str">
        <f t="shared" si="5"/>
        <v>Budget Year +1 2020/21</v>
      </c>
      <c r="O9" s="194" t="str">
        <f t="shared" si="5"/>
        <v>Budget Year +1 2021/22</v>
      </c>
      <c r="P9" s="4"/>
      <c r="R9" s="195"/>
    </row>
    <row r="10" spans="1:16" ht="11.25">
      <c r="A10" s="8" t="s">
        <v>523</v>
      </c>
      <c r="B10" s="4" t="s">
        <v>502</v>
      </c>
      <c r="C10" s="4" t="s">
        <v>503</v>
      </c>
      <c r="D10" s="4" t="s">
        <v>504</v>
      </c>
      <c r="E10" s="194" t="str">
        <f>"Budget Year +2 "&amp;E1+2&amp;"/"&amp;RIGHT(E2,2)+3</f>
        <v>Budget Year +2 2012/13</v>
      </c>
      <c r="F10" s="194" t="str">
        <f aca="true" t="shared" si="6" ref="F10:O10">"Budget Year +2 "&amp;F1+2&amp;"/"&amp;RIGHT(F2,2)+3</f>
        <v>Budget Year +2 2013/14</v>
      </c>
      <c r="G10" s="194" t="str">
        <f t="shared" si="6"/>
        <v>Budget Year +2 2014/15</v>
      </c>
      <c r="H10" s="194" t="str">
        <f t="shared" si="6"/>
        <v>Budget Year +2 2015/16</v>
      </c>
      <c r="I10" s="194" t="str">
        <f t="shared" si="6"/>
        <v>Budget Year +2 2016/17</v>
      </c>
      <c r="J10" s="194" t="str">
        <f t="shared" si="6"/>
        <v>Budget Year +2 2017/18</v>
      </c>
      <c r="K10" s="194" t="str">
        <f t="shared" si="6"/>
        <v>Budget Year +2 2018/19</v>
      </c>
      <c r="L10" s="194" t="str">
        <f t="shared" si="6"/>
        <v>Budget Year +2 2019/20</v>
      </c>
      <c r="M10" s="194" t="str">
        <f t="shared" si="6"/>
        <v>Budget Year +2 2020/21</v>
      </c>
      <c r="N10" s="194" t="str">
        <f t="shared" si="6"/>
        <v>Budget Year +2 2021/22</v>
      </c>
      <c r="O10" s="194" t="str">
        <f t="shared" si="6"/>
        <v>Budget Year +2 2022/23</v>
      </c>
      <c r="P10" s="4"/>
    </row>
    <row r="11" spans="1:16" ht="11.25">
      <c r="A11" s="8" t="s">
        <v>524</v>
      </c>
      <c r="B11" s="4" t="s">
        <v>228</v>
      </c>
      <c r="C11" s="4" t="s">
        <v>229</v>
      </c>
      <c r="D11" s="4" t="s">
        <v>230</v>
      </c>
      <c r="E11" s="194" t="s">
        <v>231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1.25">
      <c r="A12" s="8" t="s">
        <v>525</v>
      </c>
      <c r="B12" s="4" t="s">
        <v>229</v>
      </c>
      <c r="C12" s="4" t="s">
        <v>230</v>
      </c>
      <c r="D12" s="4" t="s">
        <v>231</v>
      </c>
      <c r="E12" s="194" t="s">
        <v>97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1.25">
      <c r="A13" s="8" t="s">
        <v>525</v>
      </c>
      <c r="B13" s="4" t="s">
        <v>230</v>
      </c>
      <c r="C13" s="4" t="s">
        <v>231</v>
      </c>
      <c r="D13" s="4" t="s">
        <v>97</v>
      </c>
      <c r="E13" s="194" t="s">
        <v>98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1.25">
      <c r="A14" s="8" t="s">
        <v>525</v>
      </c>
      <c r="B14" s="4" t="s">
        <v>231</v>
      </c>
      <c r="C14" s="4" t="s">
        <v>97</v>
      </c>
      <c r="D14" s="4" t="s">
        <v>98</v>
      </c>
      <c r="E14" s="194" t="s">
        <v>99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1.25">
      <c r="A15" s="8" t="s">
        <v>525</v>
      </c>
      <c r="B15" s="4" t="s">
        <v>97</v>
      </c>
      <c r="C15" s="4" t="s">
        <v>98</v>
      </c>
      <c r="D15" s="4" t="s">
        <v>99</v>
      </c>
      <c r="E15" s="194" t="s">
        <v>100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1.25">
      <c r="A16" s="8" t="s">
        <v>525</v>
      </c>
      <c r="B16" s="4" t="s">
        <v>98</v>
      </c>
      <c r="C16" s="4" t="s">
        <v>99</v>
      </c>
      <c r="D16" s="4" t="s">
        <v>100</v>
      </c>
      <c r="E16" s="194" t="s">
        <v>11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1.25">
      <c r="A17" s="8" t="s">
        <v>525</v>
      </c>
      <c r="B17" s="4" t="s">
        <v>99</v>
      </c>
      <c r="C17" s="4" t="s">
        <v>100</v>
      </c>
      <c r="D17" s="4" t="s">
        <v>11</v>
      </c>
      <c r="E17" s="194" t="s">
        <v>10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1.25">
      <c r="A18" s="8" t="s">
        <v>525</v>
      </c>
      <c r="B18" s="4" t="s">
        <v>100</v>
      </c>
      <c r="C18" s="4" t="s">
        <v>11</v>
      </c>
      <c r="D18" s="4" t="s">
        <v>10</v>
      </c>
      <c r="E18" s="194" t="s">
        <v>101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1.25">
      <c r="A19" s="8" t="s">
        <v>525</v>
      </c>
      <c r="B19" s="4" t="s">
        <v>11</v>
      </c>
      <c r="C19" s="4" t="s">
        <v>10</v>
      </c>
      <c r="D19" s="4" t="s">
        <v>101</v>
      </c>
      <c r="E19" s="194" t="s">
        <v>408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1.25">
      <c r="A20" s="8" t="s">
        <v>525</v>
      </c>
      <c r="B20" s="4" t="s">
        <v>10</v>
      </c>
      <c r="C20" s="4" t="s">
        <v>101</v>
      </c>
      <c r="D20" s="4" t="s">
        <v>408</v>
      </c>
      <c r="E20" s="194" t="s">
        <v>505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1.25">
      <c r="A21" s="8" t="s">
        <v>525</v>
      </c>
      <c r="B21" s="4" t="s">
        <v>101</v>
      </c>
      <c r="C21" s="4" t="s">
        <v>408</v>
      </c>
      <c r="D21" s="4" t="s">
        <v>505</v>
      </c>
      <c r="E21" s="194" t="s">
        <v>506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1.25">
      <c r="A22" s="8" t="s">
        <v>525</v>
      </c>
      <c r="B22" s="4" t="s">
        <v>408</v>
      </c>
      <c r="C22" s="4" t="s">
        <v>505</v>
      </c>
      <c r="D22" s="4" t="s">
        <v>506</v>
      </c>
      <c r="E22" s="194" t="s">
        <v>507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1.25">
      <c r="A23" s="8" t="s">
        <v>508</v>
      </c>
      <c r="B23" s="4" t="s">
        <v>274</v>
      </c>
      <c r="C23" s="4" t="s">
        <v>509</v>
      </c>
      <c r="D23" s="4" t="s">
        <v>510</v>
      </c>
      <c r="E23" s="194" t="s">
        <v>511</v>
      </c>
      <c r="F23" s="4" t="str">
        <f>"Annual target "&amp;E1&amp;"/"&amp;RIGHT(E1,2)+1</f>
        <v>Annual target 2010/11</v>
      </c>
      <c r="G23" s="4" t="str">
        <f aca="true" t="shared" si="7" ref="G23:O23">"Annual target "&amp;F1&amp;"/"&amp;RIGHT(F1,2)+1</f>
        <v>Annual target 2011/12</v>
      </c>
      <c r="H23" s="4" t="str">
        <f t="shared" si="7"/>
        <v>Annual target 2012/13</v>
      </c>
      <c r="I23" s="4" t="str">
        <f t="shared" si="7"/>
        <v>Annual target 2013/14</v>
      </c>
      <c r="J23" s="4" t="str">
        <f t="shared" si="7"/>
        <v>Annual target 2014/15</v>
      </c>
      <c r="K23" s="4" t="str">
        <f t="shared" si="7"/>
        <v>Annual target 2015/16</v>
      </c>
      <c r="L23" s="4" t="str">
        <f t="shared" si="7"/>
        <v>Annual target 2016/17</v>
      </c>
      <c r="M23" s="4" t="str">
        <f t="shared" si="7"/>
        <v>Annual target 2017/18</v>
      </c>
      <c r="N23" s="4" t="str">
        <f t="shared" si="7"/>
        <v>Annual target 2018/19</v>
      </c>
      <c r="O23" s="4" t="str">
        <f t="shared" si="7"/>
        <v>Annual target 2019/20</v>
      </c>
      <c r="P23" s="4"/>
    </row>
    <row r="24" spans="1:16" ht="11.25">
      <c r="A24" s="196" t="s">
        <v>508</v>
      </c>
      <c r="B24" s="10" t="s">
        <v>275</v>
      </c>
      <c r="C24" s="10" t="s">
        <v>512</v>
      </c>
      <c r="D24" s="10" t="s">
        <v>513</v>
      </c>
      <c r="E24" s="197" t="s">
        <v>514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4"/>
    </row>
    <row r="25" ht="18">
      <c r="A25" s="198" t="s">
        <v>515</v>
      </c>
    </row>
    <row r="27" spans="1:2" ht="11.25">
      <c r="A27" s="1" t="s">
        <v>617</v>
      </c>
      <c r="B27" s="1">
        <v>1</v>
      </c>
    </row>
    <row r="28" spans="1:2" ht="11.25">
      <c r="A28" s="1" t="s">
        <v>618</v>
      </c>
      <c r="B28" s="1" t="str">
        <f>INDEX(B29:B312,B27,1)</f>
        <v>Choose name from list</v>
      </c>
    </row>
    <row r="29" spans="2:3" ht="11.25">
      <c r="B29" s="1" t="s">
        <v>619</v>
      </c>
      <c r="C29" s="1" t="s">
        <v>620</v>
      </c>
    </row>
    <row r="30" spans="2:3" ht="11.25">
      <c r="B30" s="1" t="s">
        <v>621</v>
      </c>
      <c r="C30" s="1" t="s">
        <v>622</v>
      </c>
    </row>
    <row r="31" spans="2:3" ht="11.25">
      <c r="B31" s="1" t="s">
        <v>623</v>
      </c>
      <c r="C31" s="1" t="s">
        <v>624</v>
      </c>
    </row>
    <row r="32" spans="2:3" ht="11.25">
      <c r="B32" s="1" t="s">
        <v>625</v>
      </c>
      <c r="C32" s="1" t="s">
        <v>624</v>
      </c>
    </row>
    <row r="33" spans="2:3" ht="11.25">
      <c r="B33" s="1" t="s">
        <v>626</v>
      </c>
      <c r="C33" s="1" t="s">
        <v>624</v>
      </c>
    </row>
    <row r="34" spans="2:3" ht="11.25">
      <c r="B34" s="1" t="s">
        <v>627</v>
      </c>
      <c r="C34" s="1" t="s">
        <v>624</v>
      </c>
    </row>
    <row r="35" spans="2:3" ht="11.25">
      <c r="B35" s="1" t="s">
        <v>628</v>
      </c>
      <c r="C35" s="1" t="s">
        <v>624</v>
      </c>
    </row>
    <row r="36" spans="2:3" ht="11.25">
      <c r="B36" s="1" t="s">
        <v>629</v>
      </c>
      <c r="C36" s="1" t="s">
        <v>630</v>
      </c>
    </row>
    <row r="37" spans="2:3" ht="11.25">
      <c r="B37" s="1" t="s">
        <v>631</v>
      </c>
      <c r="C37" s="1" t="s">
        <v>630</v>
      </c>
    </row>
    <row r="38" spans="2:3" ht="11.25">
      <c r="B38" s="1" t="s">
        <v>632</v>
      </c>
      <c r="C38" s="1" t="s">
        <v>630</v>
      </c>
    </row>
    <row r="39" spans="2:3" ht="11.25">
      <c r="B39" s="1" t="s">
        <v>633</v>
      </c>
      <c r="C39" s="1" t="s">
        <v>630</v>
      </c>
    </row>
    <row r="40" spans="2:3" ht="11.25">
      <c r="B40" s="1" t="s">
        <v>634</v>
      </c>
      <c r="C40" s="1" t="s">
        <v>622</v>
      </c>
    </row>
    <row r="41" spans="2:3" ht="11.25">
      <c r="B41" s="1" t="s">
        <v>635</v>
      </c>
      <c r="C41" s="1" t="s">
        <v>630</v>
      </c>
    </row>
    <row r="42" spans="2:3" ht="11.25">
      <c r="B42" s="1" t="s">
        <v>636</v>
      </c>
      <c r="C42" s="1" t="s">
        <v>637</v>
      </c>
    </row>
    <row r="43" spans="2:3" ht="11.25">
      <c r="B43" s="1" t="s">
        <v>638</v>
      </c>
      <c r="C43" s="1" t="s">
        <v>637</v>
      </c>
    </row>
    <row r="44" spans="2:3" ht="11.25">
      <c r="B44" s="1" t="s">
        <v>639</v>
      </c>
      <c r="C44" s="1" t="s">
        <v>637</v>
      </c>
    </row>
    <row r="45" spans="2:3" ht="11.25">
      <c r="B45" s="1" t="s">
        <v>640</v>
      </c>
      <c r="C45" s="1" t="s">
        <v>637</v>
      </c>
    </row>
    <row r="46" spans="2:3" ht="11.25">
      <c r="B46" s="1" t="s">
        <v>641</v>
      </c>
      <c r="C46" s="1" t="s">
        <v>637</v>
      </c>
    </row>
    <row r="47" spans="2:3" ht="11.25">
      <c r="B47" s="1" t="s">
        <v>642</v>
      </c>
      <c r="C47" s="1" t="s">
        <v>637</v>
      </c>
    </row>
    <row r="48" spans="2:3" ht="11.25">
      <c r="B48" s="1" t="s">
        <v>643</v>
      </c>
      <c r="C48" s="1" t="s">
        <v>637</v>
      </c>
    </row>
    <row r="49" spans="2:3" ht="11.25">
      <c r="B49" s="1" t="s">
        <v>644</v>
      </c>
      <c r="C49" s="1" t="s">
        <v>637</v>
      </c>
    </row>
    <row r="50" spans="2:3" ht="11.25">
      <c r="B50" s="1" t="s">
        <v>645</v>
      </c>
      <c r="C50" s="1" t="s">
        <v>637</v>
      </c>
    </row>
    <row r="51" spans="2:3" ht="11.25">
      <c r="B51" s="1" t="s">
        <v>646</v>
      </c>
      <c r="C51" s="1" t="s">
        <v>622</v>
      </c>
    </row>
    <row r="52" spans="2:3" ht="11.25">
      <c r="B52" s="1" t="s">
        <v>647</v>
      </c>
      <c r="C52" s="1" t="s">
        <v>648</v>
      </c>
    </row>
    <row r="53" spans="2:3" ht="11.25">
      <c r="B53" s="1" t="s">
        <v>649</v>
      </c>
      <c r="C53" s="1" t="s">
        <v>648</v>
      </c>
    </row>
    <row r="54" spans="2:3" ht="11.25">
      <c r="B54" s="1" t="s">
        <v>650</v>
      </c>
      <c r="C54" s="1" t="s">
        <v>648</v>
      </c>
    </row>
    <row r="55" spans="2:3" ht="11.25">
      <c r="B55" s="1" t="s">
        <v>651</v>
      </c>
      <c r="C55" s="1" t="s">
        <v>652</v>
      </c>
    </row>
    <row r="56" spans="2:3" ht="11.25">
      <c r="B56" s="1" t="s">
        <v>653</v>
      </c>
      <c r="C56" s="1" t="s">
        <v>652</v>
      </c>
    </row>
    <row r="57" spans="2:3" ht="11.25">
      <c r="B57" s="1" t="s">
        <v>654</v>
      </c>
      <c r="C57" s="1" t="s">
        <v>652</v>
      </c>
    </row>
    <row r="58" spans="2:3" ht="11.25">
      <c r="B58" s="1" t="s">
        <v>655</v>
      </c>
      <c r="C58" s="1" t="s">
        <v>652</v>
      </c>
    </row>
    <row r="59" spans="2:3" ht="11.25">
      <c r="B59" s="1" t="s">
        <v>656</v>
      </c>
      <c r="C59" s="1" t="s">
        <v>657</v>
      </c>
    </row>
    <row r="60" spans="2:3" ht="11.25">
      <c r="B60" s="1" t="s">
        <v>658</v>
      </c>
      <c r="C60" s="1" t="s">
        <v>657</v>
      </c>
    </row>
    <row r="61" spans="2:3" ht="11.25">
      <c r="B61" s="1" t="s">
        <v>659</v>
      </c>
      <c r="C61" s="1" t="s">
        <v>657</v>
      </c>
    </row>
    <row r="62" spans="2:3" ht="11.25">
      <c r="B62" s="1" t="s">
        <v>660</v>
      </c>
      <c r="C62" s="1" t="s">
        <v>622</v>
      </c>
    </row>
    <row r="63" spans="2:3" ht="11.25">
      <c r="B63" s="1" t="s">
        <v>661</v>
      </c>
      <c r="C63" s="1" t="s">
        <v>657</v>
      </c>
    </row>
    <row r="64" spans="2:3" ht="11.25">
      <c r="B64" s="1" t="s">
        <v>662</v>
      </c>
      <c r="C64" s="1" t="s">
        <v>663</v>
      </c>
    </row>
    <row r="65" spans="2:3" ht="11.25">
      <c r="B65" s="1" t="s">
        <v>664</v>
      </c>
      <c r="C65" s="1" t="s">
        <v>637</v>
      </c>
    </row>
    <row r="66" spans="2:3" ht="11.25">
      <c r="B66" s="1" t="s">
        <v>665</v>
      </c>
      <c r="C66" s="1" t="s">
        <v>624</v>
      </c>
    </row>
    <row r="67" spans="2:3" ht="11.25">
      <c r="B67" s="1" t="s">
        <v>666</v>
      </c>
      <c r="C67" s="1" t="s">
        <v>667</v>
      </c>
    </row>
    <row r="68" spans="2:3" ht="11.25">
      <c r="B68" s="1" t="s">
        <v>668</v>
      </c>
      <c r="C68" s="1" t="s">
        <v>663</v>
      </c>
    </row>
    <row r="69" spans="2:3" ht="11.25">
      <c r="B69" s="1" t="s">
        <v>669</v>
      </c>
      <c r="C69" s="1" t="s">
        <v>652</v>
      </c>
    </row>
    <row r="70" spans="2:3" ht="11.25">
      <c r="B70" s="1" t="s">
        <v>670</v>
      </c>
      <c r="C70" s="1" t="s">
        <v>663</v>
      </c>
    </row>
    <row r="71" spans="2:3" ht="11.25">
      <c r="B71" s="1" t="s">
        <v>671</v>
      </c>
      <c r="C71" s="1" t="s">
        <v>622</v>
      </c>
    </row>
    <row r="72" spans="2:3" ht="11.25">
      <c r="B72" s="1" t="s">
        <v>672</v>
      </c>
      <c r="C72" s="1" t="s">
        <v>667</v>
      </c>
    </row>
    <row r="73" spans="2:3" ht="11.25">
      <c r="B73" s="1" t="s">
        <v>673</v>
      </c>
      <c r="C73" s="1" t="s">
        <v>667</v>
      </c>
    </row>
    <row r="74" spans="2:3" ht="11.25">
      <c r="B74" s="1" t="s">
        <v>674</v>
      </c>
      <c r="C74" s="1" t="s">
        <v>667</v>
      </c>
    </row>
    <row r="75" spans="2:3" ht="11.25">
      <c r="B75" s="1" t="s">
        <v>675</v>
      </c>
      <c r="C75" s="1" t="s">
        <v>667</v>
      </c>
    </row>
    <row r="76" spans="2:3" ht="11.25">
      <c r="B76" s="1" t="s">
        <v>676</v>
      </c>
      <c r="C76" s="1" t="s">
        <v>624</v>
      </c>
    </row>
    <row r="77" spans="2:3" ht="11.25">
      <c r="B77" s="1" t="s">
        <v>677</v>
      </c>
      <c r="C77" s="1" t="s">
        <v>624</v>
      </c>
    </row>
    <row r="78" spans="2:3" ht="11.25">
      <c r="B78" s="1" t="s">
        <v>678</v>
      </c>
      <c r="C78" s="1" t="s">
        <v>624</v>
      </c>
    </row>
    <row r="79" spans="2:3" ht="11.25">
      <c r="B79" s="1" t="s">
        <v>679</v>
      </c>
      <c r="C79" s="1" t="s">
        <v>624</v>
      </c>
    </row>
    <row r="80" spans="2:3" ht="11.25">
      <c r="B80" s="1" t="s">
        <v>680</v>
      </c>
      <c r="C80" s="1" t="s">
        <v>624</v>
      </c>
    </row>
    <row r="81" spans="2:3" ht="11.25">
      <c r="B81" s="1" t="s">
        <v>681</v>
      </c>
      <c r="C81" s="1" t="s">
        <v>624</v>
      </c>
    </row>
    <row r="82" spans="2:3" ht="11.25">
      <c r="B82" s="1" t="s">
        <v>682</v>
      </c>
      <c r="C82" s="1" t="s">
        <v>624</v>
      </c>
    </row>
    <row r="83" spans="2:3" ht="11.25">
      <c r="B83" s="1" t="s">
        <v>683</v>
      </c>
      <c r="C83" s="1" t="s">
        <v>624</v>
      </c>
    </row>
    <row r="84" spans="2:3" ht="11.25">
      <c r="B84" s="1" t="s">
        <v>684</v>
      </c>
      <c r="C84" s="1" t="s">
        <v>624</v>
      </c>
    </row>
    <row r="85" spans="2:3" ht="11.25">
      <c r="B85" s="1" t="s">
        <v>685</v>
      </c>
      <c r="C85" s="1" t="s">
        <v>624</v>
      </c>
    </row>
    <row r="86" spans="2:3" ht="11.25">
      <c r="B86" s="1" t="s">
        <v>686</v>
      </c>
      <c r="C86" s="1" t="s">
        <v>624</v>
      </c>
    </row>
    <row r="87" spans="2:3" ht="11.25">
      <c r="B87" s="1" t="s">
        <v>687</v>
      </c>
      <c r="C87" s="1" t="s">
        <v>624</v>
      </c>
    </row>
    <row r="88" spans="2:3" ht="11.25">
      <c r="B88" s="1" t="s">
        <v>688</v>
      </c>
      <c r="C88" s="1" t="s">
        <v>624</v>
      </c>
    </row>
    <row r="89" spans="2:3" ht="11.25">
      <c r="B89" s="1" t="s">
        <v>689</v>
      </c>
      <c r="C89" s="1" t="s">
        <v>624</v>
      </c>
    </row>
    <row r="90" spans="2:3" ht="11.25">
      <c r="B90" s="1" t="s">
        <v>690</v>
      </c>
      <c r="C90" s="1" t="s">
        <v>624</v>
      </c>
    </row>
    <row r="91" spans="2:3" ht="11.25">
      <c r="B91" s="1" t="s">
        <v>691</v>
      </c>
      <c r="C91" s="1" t="s">
        <v>624</v>
      </c>
    </row>
    <row r="92" spans="2:3" ht="11.25">
      <c r="B92" s="1" t="s">
        <v>692</v>
      </c>
      <c r="C92" s="1" t="s">
        <v>624</v>
      </c>
    </row>
    <row r="93" spans="2:3" ht="11.25">
      <c r="B93" s="1" t="s">
        <v>693</v>
      </c>
      <c r="C93" s="1" t="s">
        <v>624</v>
      </c>
    </row>
    <row r="94" spans="2:3" ht="11.25">
      <c r="B94" s="1" t="s">
        <v>694</v>
      </c>
      <c r="C94" s="1" t="s">
        <v>624</v>
      </c>
    </row>
    <row r="95" spans="2:3" ht="11.25">
      <c r="B95" s="1" t="s">
        <v>695</v>
      </c>
      <c r="C95" s="1" t="s">
        <v>624</v>
      </c>
    </row>
    <row r="96" spans="2:3" ht="11.25">
      <c r="B96" s="1" t="s">
        <v>696</v>
      </c>
      <c r="C96" s="1" t="s">
        <v>624</v>
      </c>
    </row>
    <row r="97" spans="2:3" ht="11.25">
      <c r="B97" s="1" t="s">
        <v>697</v>
      </c>
      <c r="C97" s="1" t="s">
        <v>624</v>
      </c>
    </row>
    <row r="98" spans="2:3" ht="11.25">
      <c r="B98" s="1" t="s">
        <v>698</v>
      </c>
      <c r="C98" s="1" t="s">
        <v>624</v>
      </c>
    </row>
    <row r="99" spans="2:3" ht="11.25">
      <c r="B99" s="1" t="s">
        <v>699</v>
      </c>
      <c r="C99" s="1" t="s">
        <v>624</v>
      </c>
    </row>
    <row r="100" spans="2:3" ht="11.25">
      <c r="B100" s="1" t="s">
        <v>700</v>
      </c>
      <c r="C100" s="1" t="s">
        <v>624</v>
      </c>
    </row>
    <row r="101" spans="2:3" ht="11.25">
      <c r="B101" s="1" t="s">
        <v>701</v>
      </c>
      <c r="C101" s="1" t="s">
        <v>624</v>
      </c>
    </row>
    <row r="102" spans="2:3" ht="11.25">
      <c r="B102" s="1" t="s">
        <v>702</v>
      </c>
      <c r="C102" s="1" t="s">
        <v>624</v>
      </c>
    </row>
    <row r="103" spans="2:3" ht="11.25">
      <c r="B103" s="1" t="s">
        <v>703</v>
      </c>
      <c r="C103" s="1" t="s">
        <v>624</v>
      </c>
    </row>
    <row r="104" spans="2:3" ht="11.25">
      <c r="B104" s="1" t="s">
        <v>704</v>
      </c>
      <c r="C104" s="1" t="s">
        <v>624</v>
      </c>
    </row>
    <row r="105" spans="2:3" ht="11.25">
      <c r="B105" s="1" t="s">
        <v>705</v>
      </c>
      <c r="C105" s="1" t="s">
        <v>624</v>
      </c>
    </row>
    <row r="106" spans="2:3" ht="11.25">
      <c r="B106" s="1" t="s">
        <v>706</v>
      </c>
      <c r="C106" s="1" t="s">
        <v>624</v>
      </c>
    </row>
    <row r="107" spans="2:3" ht="11.25">
      <c r="B107" s="1" t="s">
        <v>707</v>
      </c>
      <c r="C107" s="1" t="s">
        <v>624</v>
      </c>
    </row>
    <row r="108" spans="2:3" ht="11.25">
      <c r="B108" s="1" t="s">
        <v>708</v>
      </c>
      <c r="C108" s="1" t="s">
        <v>624</v>
      </c>
    </row>
    <row r="109" spans="2:3" ht="11.25">
      <c r="B109" s="1" t="s">
        <v>709</v>
      </c>
      <c r="C109" s="1" t="s">
        <v>624</v>
      </c>
    </row>
    <row r="110" spans="2:3" ht="11.25">
      <c r="B110" s="1" t="s">
        <v>710</v>
      </c>
      <c r="C110" s="1" t="s">
        <v>624</v>
      </c>
    </row>
    <row r="111" spans="2:3" ht="11.25">
      <c r="B111" s="1" t="s">
        <v>711</v>
      </c>
      <c r="C111" s="1" t="s">
        <v>624</v>
      </c>
    </row>
    <row r="112" spans="2:3" ht="11.25">
      <c r="B112" s="1" t="s">
        <v>712</v>
      </c>
      <c r="C112" s="1" t="s">
        <v>624</v>
      </c>
    </row>
    <row r="113" spans="2:3" ht="11.25">
      <c r="B113" s="1" t="s">
        <v>713</v>
      </c>
      <c r="C113" s="1" t="s">
        <v>624</v>
      </c>
    </row>
    <row r="114" spans="2:3" ht="11.25">
      <c r="B114" s="1" t="s">
        <v>714</v>
      </c>
      <c r="C114" s="1" t="s">
        <v>624</v>
      </c>
    </row>
    <row r="115" spans="2:3" ht="11.25">
      <c r="B115" s="1" t="s">
        <v>715</v>
      </c>
      <c r="C115" s="1" t="s">
        <v>630</v>
      </c>
    </row>
    <row r="116" spans="2:3" ht="11.25">
      <c r="B116" s="1" t="s">
        <v>716</v>
      </c>
      <c r="C116" s="1" t="s">
        <v>630</v>
      </c>
    </row>
    <row r="117" spans="2:3" ht="11.25">
      <c r="B117" s="1" t="s">
        <v>717</v>
      </c>
      <c r="C117" s="1" t="s">
        <v>630</v>
      </c>
    </row>
    <row r="118" spans="2:3" ht="11.25">
      <c r="B118" s="1" t="s">
        <v>718</v>
      </c>
      <c r="C118" s="1" t="s">
        <v>630</v>
      </c>
    </row>
    <row r="119" spans="2:3" ht="11.25">
      <c r="B119" s="1" t="s">
        <v>719</v>
      </c>
      <c r="C119" s="1" t="s">
        <v>630</v>
      </c>
    </row>
    <row r="120" spans="2:3" ht="11.25">
      <c r="B120" s="1" t="s">
        <v>720</v>
      </c>
      <c r="C120" s="1" t="s">
        <v>630</v>
      </c>
    </row>
    <row r="121" spans="2:3" ht="11.25">
      <c r="B121" s="1" t="s">
        <v>721</v>
      </c>
      <c r="C121" s="1" t="s">
        <v>630</v>
      </c>
    </row>
    <row r="122" spans="2:3" ht="11.25">
      <c r="B122" s="1" t="s">
        <v>722</v>
      </c>
      <c r="C122" s="1" t="s">
        <v>630</v>
      </c>
    </row>
    <row r="123" spans="2:3" ht="11.25">
      <c r="B123" s="1" t="s">
        <v>723</v>
      </c>
      <c r="C123" s="1" t="s">
        <v>630</v>
      </c>
    </row>
    <row r="124" spans="2:3" ht="11.25">
      <c r="B124" s="1" t="s">
        <v>724</v>
      </c>
      <c r="C124" s="1" t="s">
        <v>630</v>
      </c>
    </row>
    <row r="125" spans="2:3" ht="11.25">
      <c r="B125" s="1" t="s">
        <v>725</v>
      </c>
      <c r="C125" s="1" t="s">
        <v>630</v>
      </c>
    </row>
    <row r="126" spans="2:3" ht="11.25">
      <c r="B126" s="1" t="s">
        <v>726</v>
      </c>
      <c r="C126" s="1" t="s">
        <v>630</v>
      </c>
    </row>
    <row r="127" spans="2:3" ht="11.25">
      <c r="B127" s="1" t="s">
        <v>727</v>
      </c>
      <c r="C127" s="1" t="s">
        <v>630</v>
      </c>
    </row>
    <row r="128" spans="2:3" ht="11.25">
      <c r="B128" s="1" t="s">
        <v>728</v>
      </c>
      <c r="C128" s="1" t="s">
        <v>630</v>
      </c>
    </row>
    <row r="129" spans="2:3" ht="11.25">
      <c r="B129" s="1" t="s">
        <v>729</v>
      </c>
      <c r="C129" s="1" t="s">
        <v>630</v>
      </c>
    </row>
    <row r="130" spans="2:3" ht="11.25">
      <c r="B130" s="1" t="s">
        <v>730</v>
      </c>
      <c r="C130" s="1" t="s">
        <v>630</v>
      </c>
    </row>
    <row r="131" spans="2:3" ht="11.25">
      <c r="B131" s="1" t="s">
        <v>731</v>
      </c>
      <c r="C131" s="1" t="s">
        <v>630</v>
      </c>
    </row>
    <row r="132" spans="2:3" ht="11.25">
      <c r="B132" s="1" t="s">
        <v>732</v>
      </c>
      <c r="C132" s="1" t="s">
        <v>630</v>
      </c>
    </row>
    <row r="133" spans="2:3" ht="11.25">
      <c r="B133" s="1" t="s">
        <v>733</v>
      </c>
      <c r="C133" s="1" t="s">
        <v>630</v>
      </c>
    </row>
    <row r="134" spans="2:3" ht="11.25">
      <c r="B134" s="1" t="s">
        <v>734</v>
      </c>
      <c r="C134" s="1" t="s">
        <v>630</v>
      </c>
    </row>
    <row r="135" spans="2:3" ht="11.25">
      <c r="B135" s="1" t="s">
        <v>735</v>
      </c>
      <c r="C135" s="1" t="s">
        <v>663</v>
      </c>
    </row>
    <row r="136" spans="2:3" ht="11.25">
      <c r="B136" s="1" t="s">
        <v>736</v>
      </c>
      <c r="C136" s="1" t="s">
        <v>663</v>
      </c>
    </row>
    <row r="137" spans="2:3" ht="11.25">
      <c r="B137" s="1" t="s">
        <v>737</v>
      </c>
      <c r="C137" s="1" t="s">
        <v>663</v>
      </c>
    </row>
    <row r="138" spans="2:3" ht="11.25">
      <c r="B138" s="1" t="s">
        <v>738</v>
      </c>
      <c r="C138" s="1" t="s">
        <v>663</v>
      </c>
    </row>
    <row r="139" spans="2:3" ht="11.25">
      <c r="B139" s="1" t="s">
        <v>739</v>
      </c>
      <c r="C139" s="1" t="s">
        <v>663</v>
      </c>
    </row>
    <row r="140" spans="2:3" ht="11.25">
      <c r="B140" s="1" t="s">
        <v>740</v>
      </c>
      <c r="C140" s="1" t="s">
        <v>663</v>
      </c>
    </row>
    <row r="141" spans="2:3" ht="11.25">
      <c r="B141" s="1" t="s">
        <v>741</v>
      </c>
      <c r="C141" s="1" t="s">
        <v>663</v>
      </c>
    </row>
    <row r="142" spans="2:3" ht="11.25">
      <c r="B142" s="1" t="s">
        <v>742</v>
      </c>
      <c r="C142" s="1" t="s">
        <v>663</v>
      </c>
    </row>
    <row r="143" spans="2:3" ht="11.25">
      <c r="B143" s="1" t="s">
        <v>743</v>
      </c>
      <c r="C143" s="1" t="s">
        <v>663</v>
      </c>
    </row>
    <row r="144" spans="2:3" ht="11.25">
      <c r="B144" s="1" t="s">
        <v>744</v>
      </c>
      <c r="C144" s="1" t="s">
        <v>663</v>
      </c>
    </row>
    <row r="145" spans="2:3" ht="11.25">
      <c r="B145" s="1" t="s">
        <v>745</v>
      </c>
      <c r="C145" s="1" t="s">
        <v>663</v>
      </c>
    </row>
    <row r="146" spans="2:3" ht="11.25">
      <c r="B146" s="1" t="s">
        <v>746</v>
      </c>
      <c r="C146" s="1" t="s">
        <v>637</v>
      </c>
    </row>
    <row r="147" spans="2:3" ht="11.25">
      <c r="B147" s="1" t="s">
        <v>747</v>
      </c>
      <c r="C147" s="1" t="s">
        <v>637</v>
      </c>
    </row>
    <row r="148" spans="2:3" ht="11.25">
      <c r="B148" s="1" t="s">
        <v>748</v>
      </c>
      <c r="C148" s="1" t="s">
        <v>637</v>
      </c>
    </row>
    <row r="149" spans="2:3" ht="11.25">
      <c r="B149" s="1" t="s">
        <v>749</v>
      </c>
      <c r="C149" s="1" t="s">
        <v>637</v>
      </c>
    </row>
    <row r="150" spans="2:3" ht="11.25">
      <c r="B150" s="1" t="s">
        <v>750</v>
      </c>
      <c r="C150" s="1" t="s">
        <v>637</v>
      </c>
    </row>
    <row r="151" spans="2:3" ht="11.25">
      <c r="B151" s="1" t="s">
        <v>751</v>
      </c>
      <c r="C151" s="1" t="s">
        <v>637</v>
      </c>
    </row>
    <row r="152" spans="2:3" ht="11.25">
      <c r="B152" s="1" t="s">
        <v>752</v>
      </c>
      <c r="C152" s="1" t="s">
        <v>637</v>
      </c>
    </row>
    <row r="153" spans="2:3" ht="11.25">
      <c r="B153" s="1" t="s">
        <v>753</v>
      </c>
      <c r="C153" s="1" t="s">
        <v>637</v>
      </c>
    </row>
    <row r="154" spans="2:3" ht="11.25">
      <c r="B154" s="1" t="s">
        <v>754</v>
      </c>
      <c r="C154" s="1" t="s">
        <v>637</v>
      </c>
    </row>
    <row r="155" spans="2:3" ht="11.25">
      <c r="B155" s="1" t="s">
        <v>755</v>
      </c>
      <c r="C155" s="1" t="s">
        <v>637</v>
      </c>
    </row>
    <row r="156" spans="2:3" ht="11.25">
      <c r="B156" s="1" t="s">
        <v>756</v>
      </c>
      <c r="C156" s="1" t="s">
        <v>637</v>
      </c>
    </row>
    <row r="157" spans="2:3" ht="11.25">
      <c r="B157" s="1" t="s">
        <v>757</v>
      </c>
      <c r="C157" s="1" t="s">
        <v>637</v>
      </c>
    </row>
    <row r="158" spans="2:3" ht="11.25">
      <c r="B158" s="1" t="s">
        <v>758</v>
      </c>
      <c r="C158" s="1" t="s">
        <v>637</v>
      </c>
    </row>
    <row r="159" spans="2:3" ht="11.25">
      <c r="B159" s="1" t="s">
        <v>759</v>
      </c>
      <c r="C159" s="1" t="s">
        <v>637</v>
      </c>
    </row>
    <row r="160" spans="2:3" ht="11.25">
      <c r="B160" s="1" t="s">
        <v>760</v>
      </c>
      <c r="C160" s="1" t="s">
        <v>637</v>
      </c>
    </row>
    <row r="161" spans="2:3" ht="11.25">
      <c r="B161" s="1" t="s">
        <v>761</v>
      </c>
      <c r="C161" s="1" t="s">
        <v>637</v>
      </c>
    </row>
    <row r="162" spans="2:3" ht="11.25">
      <c r="B162" s="1" t="s">
        <v>762</v>
      </c>
      <c r="C162" s="1" t="s">
        <v>637</v>
      </c>
    </row>
    <row r="163" spans="2:3" ht="11.25">
      <c r="B163" s="1" t="s">
        <v>763</v>
      </c>
      <c r="C163" s="1" t="s">
        <v>637</v>
      </c>
    </row>
    <row r="164" spans="2:3" ht="11.25">
      <c r="B164" s="1" t="s">
        <v>764</v>
      </c>
      <c r="C164" s="1" t="s">
        <v>637</v>
      </c>
    </row>
    <row r="165" spans="2:3" ht="11.25">
      <c r="B165" s="1" t="s">
        <v>765</v>
      </c>
      <c r="C165" s="1" t="s">
        <v>637</v>
      </c>
    </row>
    <row r="166" spans="2:3" ht="11.25">
      <c r="B166" s="1" t="s">
        <v>766</v>
      </c>
      <c r="C166" s="1" t="s">
        <v>637</v>
      </c>
    </row>
    <row r="167" spans="2:3" ht="11.25">
      <c r="B167" s="1" t="s">
        <v>767</v>
      </c>
      <c r="C167" s="1" t="s">
        <v>637</v>
      </c>
    </row>
    <row r="168" spans="2:3" ht="11.25">
      <c r="B168" s="1" t="s">
        <v>768</v>
      </c>
      <c r="C168" s="1" t="s">
        <v>637</v>
      </c>
    </row>
    <row r="169" spans="2:3" ht="11.25">
      <c r="B169" s="1" t="s">
        <v>769</v>
      </c>
      <c r="C169" s="1" t="s">
        <v>637</v>
      </c>
    </row>
    <row r="170" spans="2:3" ht="11.25">
      <c r="B170" s="1" t="s">
        <v>770</v>
      </c>
      <c r="C170" s="1" t="s">
        <v>637</v>
      </c>
    </row>
    <row r="171" spans="2:3" ht="11.25">
      <c r="B171" s="1" t="s">
        <v>771</v>
      </c>
      <c r="C171" s="1" t="s">
        <v>637</v>
      </c>
    </row>
    <row r="172" spans="2:3" ht="11.25">
      <c r="B172" s="1" t="s">
        <v>772</v>
      </c>
      <c r="C172" s="1" t="s">
        <v>637</v>
      </c>
    </row>
    <row r="173" spans="2:3" ht="11.25">
      <c r="B173" s="1" t="s">
        <v>773</v>
      </c>
      <c r="C173" s="1" t="s">
        <v>637</v>
      </c>
    </row>
    <row r="174" spans="2:3" ht="11.25">
      <c r="B174" s="1" t="s">
        <v>774</v>
      </c>
      <c r="C174" s="1" t="s">
        <v>637</v>
      </c>
    </row>
    <row r="175" spans="2:3" ht="11.25">
      <c r="B175" s="1" t="s">
        <v>775</v>
      </c>
      <c r="C175" s="1" t="s">
        <v>637</v>
      </c>
    </row>
    <row r="176" spans="2:3" ht="11.25">
      <c r="B176" s="1" t="s">
        <v>776</v>
      </c>
      <c r="C176" s="1" t="s">
        <v>637</v>
      </c>
    </row>
    <row r="177" spans="2:3" ht="11.25">
      <c r="B177" s="1" t="s">
        <v>777</v>
      </c>
      <c r="C177" s="1" t="s">
        <v>637</v>
      </c>
    </row>
    <row r="178" spans="2:3" ht="11.25">
      <c r="B178" s="1" t="s">
        <v>778</v>
      </c>
      <c r="C178" s="1" t="s">
        <v>637</v>
      </c>
    </row>
    <row r="179" spans="2:3" ht="11.25">
      <c r="B179" s="1" t="s">
        <v>779</v>
      </c>
      <c r="C179" s="1" t="s">
        <v>637</v>
      </c>
    </row>
    <row r="180" spans="2:3" ht="11.25">
      <c r="B180" s="1" t="s">
        <v>780</v>
      </c>
      <c r="C180" s="1" t="s">
        <v>637</v>
      </c>
    </row>
    <row r="181" spans="2:3" ht="11.25">
      <c r="B181" s="1" t="s">
        <v>781</v>
      </c>
      <c r="C181" s="1" t="s">
        <v>637</v>
      </c>
    </row>
    <row r="182" spans="2:3" ht="11.25">
      <c r="B182" s="1" t="s">
        <v>782</v>
      </c>
      <c r="C182" s="1" t="s">
        <v>637</v>
      </c>
    </row>
    <row r="183" spans="2:3" ht="11.25">
      <c r="B183" s="1" t="s">
        <v>783</v>
      </c>
      <c r="C183" s="1" t="s">
        <v>637</v>
      </c>
    </row>
    <row r="184" spans="2:3" ht="11.25">
      <c r="B184" s="1" t="s">
        <v>784</v>
      </c>
      <c r="C184" s="1" t="s">
        <v>637</v>
      </c>
    </row>
    <row r="185" spans="2:3" ht="11.25">
      <c r="B185" s="1" t="s">
        <v>785</v>
      </c>
      <c r="C185" s="1" t="s">
        <v>637</v>
      </c>
    </row>
    <row r="186" spans="2:3" ht="11.25">
      <c r="B186" s="1" t="s">
        <v>786</v>
      </c>
      <c r="C186" s="1" t="s">
        <v>637</v>
      </c>
    </row>
    <row r="187" spans="2:3" ht="11.25">
      <c r="B187" s="1" t="s">
        <v>787</v>
      </c>
      <c r="C187" s="1" t="s">
        <v>637</v>
      </c>
    </row>
    <row r="188" spans="2:3" ht="11.25">
      <c r="B188" s="1" t="s">
        <v>788</v>
      </c>
      <c r="C188" s="1" t="s">
        <v>637</v>
      </c>
    </row>
    <row r="189" spans="2:3" ht="11.25">
      <c r="B189" s="1" t="s">
        <v>789</v>
      </c>
      <c r="C189" s="1" t="s">
        <v>637</v>
      </c>
    </row>
    <row r="190" spans="2:3" ht="11.25">
      <c r="B190" s="1" t="s">
        <v>790</v>
      </c>
      <c r="C190" s="1" t="s">
        <v>637</v>
      </c>
    </row>
    <row r="191" spans="2:3" ht="11.25">
      <c r="B191" s="1" t="s">
        <v>791</v>
      </c>
      <c r="C191" s="1" t="s">
        <v>637</v>
      </c>
    </row>
    <row r="192" spans="2:3" ht="11.25">
      <c r="B192" s="1" t="s">
        <v>792</v>
      </c>
      <c r="C192" s="1" t="s">
        <v>637</v>
      </c>
    </row>
    <row r="193" spans="2:3" ht="11.25">
      <c r="B193" s="1" t="s">
        <v>793</v>
      </c>
      <c r="C193" s="1" t="s">
        <v>637</v>
      </c>
    </row>
    <row r="194" spans="2:3" ht="11.25">
      <c r="B194" s="1" t="s">
        <v>794</v>
      </c>
      <c r="C194" s="1" t="s">
        <v>637</v>
      </c>
    </row>
    <row r="195" spans="2:3" ht="11.25">
      <c r="B195" s="1" t="s">
        <v>795</v>
      </c>
      <c r="C195" s="1" t="s">
        <v>637</v>
      </c>
    </row>
    <row r="196" spans="2:3" ht="11.25">
      <c r="B196" s="1" t="s">
        <v>796</v>
      </c>
      <c r="C196" s="1" t="s">
        <v>637</v>
      </c>
    </row>
    <row r="197" spans="2:3" ht="11.25">
      <c r="B197" s="1" t="s">
        <v>797</v>
      </c>
      <c r="C197" s="1" t="s">
        <v>798</v>
      </c>
    </row>
    <row r="198" spans="2:3" ht="11.25">
      <c r="B198" s="1" t="s">
        <v>799</v>
      </c>
      <c r="C198" s="1" t="s">
        <v>798</v>
      </c>
    </row>
    <row r="199" spans="2:3" ht="11.25">
      <c r="B199" s="1" t="s">
        <v>800</v>
      </c>
      <c r="C199" s="1" t="s">
        <v>798</v>
      </c>
    </row>
    <row r="200" spans="2:3" ht="11.25">
      <c r="B200" s="1" t="s">
        <v>801</v>
      </c>
      <c r="C200" s="1" t="s">
        <v>798</v>
      </c>
    </row>
    <row r="201" spans="2:3" ht="11.25">
      <c r="B201" s="1" t="s">
        <v>802</v>
      </c>
      <c r="C201" s="1" t="s">
        <v>798</v>
      </c>
    </row>
    <row r="202" spans="2:3" ht="11.25">
      <c r="B202" s="1" t="s">
        <v>803</v>
      </c>
      <c r="C202" s="1" t="s">
        <v>798</v>
      </c>
    </row>
    <row r="203" spans="2:3" ht="11.25">
      <c r="B203" s="1" t="s">
        <v>804</v>
      </c>
      <c r="C203" s="1" t="s">
        <v>798</v>
      </c>
    </row>
    <row r="204" spans="2:3" ht="11.25">
      <c r="B204" s="1" t="s">
        <v>805</v>
      </c>
      <c r="C204" s="1" t="s">
        <v>798</v>
      </c>
    </row>
    <row r="205" spans="2:3" ht="11.25">
      <c r="B205" s="1" t="s">
        <v>806</v>
      </c>
      <c r="C205" s="1" t="s">
        <v>798</v>
      </c>
    </row>
    <row r="206" spans="2:3" ht="11.25">
      <c r="B206" s="1" t="s">
        <v>807</v>
      </c>
      <c r="C206" s="1" t="s">
        <v>798</v>
      </c>
    </row>
    <row r="207" spans="2:3" ht="11.25">
      <c r="B207" s="1" t="s">
        <v>808</v>
      </c>
      <c r="C207" s="1" t="s">
        <v>798</v>
      </c>
    </row>
    <row r="208" spans="2:3" ht="11.25">
      <c r="B208" s="1" t="s">
        <v>809</v>
      </c>
      <c r="C208" s="1" t="s">
        <v>798</v>
      </c>
    </row>
    <row r="209" spans="2:3" ht="11.25">
      <c r="B209" s="1" t="s">
        <v>810</v>
      </c>
      <c r="C209" s="1" t="s">
        <v>798</v>
      </c>
    </row>
    <row r="210" spans="2:3" ht="11.25">
      <c r="B210" s="1" t="s">
        <v>811</v>
      </c>
      <c r="C210" s="1" t="s">
        <v>798</v>
      </c>
    </row>
    <row r="211" spans="2:3" ht="11.25">
      <c r="B211" s="1" t="s">
        <v>812</v>
      </c>
      <c r="C211" s="1" t="s">
        <v>798</v>
      </c>
    </row>
    <row r="212" spans="2:3" ht="11.25">
      <c r="B212" s="1" t="s">
        <v>813</v>
      </c>
      <c r="C212" s="1" t="s">
        <v>798</v>
      </c>
    </row>
    <row r="213" spans="2:3" ht="11.25">
      <c r="B213" s="1" t="s">
        <v>814</v>
      </c>
      <c r="C213" s="1" t="s">
        <v>798</v>
      </c>
    </row>
    <row r="214" spans="2:3" ht="11.25">
      <c r="B214" s="1" t="s">
        <v>815</v>
      </c>
      <c r="C214" s="1" t="s">
        <v>798</v>
      </c>
    </row>
    <row r="215" spans="2:3" ht="11.25">
      <c r="B215" s="1" t="s">
        <v>816</v>
      </c>
      <c r="C215" s="1" t="s">
        <v>798</v>
      </c>
    </row>
    <row r="216" spans="2:3" ht="11.25">
      <c r="B216" s="1" t="s">
        <v>817</v>
      </c>
      <c r="C216" s="1" t="s">
        <v>798</v>
      </c>
    </row>
    <row r="217" spans="2:3" ht="11.25">
      <c r="B217" s="1" t="s">
        <v>818</v>
      </c>
      <c r="C217" s="1" t="s">
        <v>798</v>
      </c>
    </row>
    <row r="218" spans="2:3" ht="11.25">
      <c r="B218" s="1" t="s">
        <v>819</v>
      </c>
      <c r="C218" s="1" t="s">
        <v>798</v>
      </c>
    </row>
    <row r="219" spans="2:3" ht="11.25">
      <c r="B219" s="1" t="s">
        <v>820</v>
      </c>
      <c r="C219" s="1" t="s">
        <v>798</v>
      </c>
    </row>
    <row r="220" spans="2:3" ht="11.25">
      <c r="B220" s="1" t="s">
        <v>821</v>
      </c>
      <c r="C220" s="1" t="s">
        <v>798</v>
      </c>
    </row>
    <row r="221" spans="2:3" ht="11.25">
      <c r="B221" s="1" t="s">
        <v>822</v>
      </c>
      <c r="C221" s="1" t="s">
        <v>798</v>
      </c>
    </row>
    <row r="222" spans="2:3" ht="11.25">
      <c r="B222" s="1" t="s">
        <v>823</v>
      </c>
      <c r="C222" s="1" t="s">
        <v>648</v>
      </c>
    </row>
    <row r="223" spans="2:3" ht="11.25">
      <c r="B223" s="1" t="s">
        <v>824</v>
      </c>
      <c r="C223" s="1" t="s">
        <v>648</v>
      </c>
    </row>
    <row r="224" spans="2:3" ht="11.25">
      <c r="B224" s="1" t="s">
        <v>825</v>
      </c>
      <c r="C224" s="1" t="s">
        <v>648</v>
      </c>
    </row>
    <row r="225" spans="2:3" ht="11.25">
      <c r="B225" s="1" t="s">
        <v>826</v>
      </c>
      <c r="C225" s="1" t="s">
        <v>648</v>
      </c>
    </row>
    <row r="226" spans="2:3" ht="11.25">
      <c r="B226" s="1" t="s">
        <v>827</v>
      </c>
      <c r="C226" s="1" t="s">
        <v>648</v>
      </c>
    </row>
    <row r="227" spans="2:3" ht="11.25">
      <c r="B227" s="1" t="s">
        <v>828</v>
      </c>
      <c r="C227" s="1" t="s">
        <v>648</v>
      </c>
    </row>
    <row r="228" spans="2:3" ht="11.25">
      <c r="B228" s="1" t="s">
        <v>829</v>
      </c>
      <c r="C228" s="1" t="s">
        <v>648</v>
      </c>
    </row>
    <row r="229" spans="2:3" ht="11.25">
      <c r="B229" s="1" t="s">
        <v>830</v>
      </c>
      <c r="C229" s="1" t="s">
        <v>648</v>
      </c>
    </row>
    <row r="230" spans="2:3" ht="11.25">
      <c r="B230" s="1" t="s">
        <v>831</v>
      </c>
      <c r="C230" s="1" t="s">
        <v>648</v>
      </c>
    </row>
    <row r="231" spans="2:3" ht="11.25">
      <c r="B231" s="1" t="s">
        <v>832</v>
      </c>
      <c r="C231" s="1" t="s">
        <v>648</v>
      </c>
    </row>
    <row r="232" spans="2:3" ht="11.25">
      <c r="B232" s="1" t="s">
        <v>833</v>
      </c>
      <c r="C232" s="1" t="s">
        <v>648</v>
      </c>
    </row>
    <row r="233" spans="2:3" ht="11.25">
      <c r="B233" s="1" t="s">
        <v>834</v>
      </c>
      <c r="C233" s="1" t="s">
        <v>648</v>
      </c>
    </row>
    <row r="234" spans="2:3" ht="11.25">
      <c r="B234" s="1" t="s">
        <v>835</v>
      </c>
      <c r="C234" s="1" t="s">
        <v>648</v>
      </c>
    </row>
    <row r="235" spans="2:3" ht="11.25">
      <c r="B235" s="1" t="s">
        <v>836</v>
      </c>
      <c r="C235" s="1" t="s">
        <v>648</v>
      </c>
    </row>
    <row r="236" spans="2:3" ht="11.25">
      <c r="B236" s="1" t="s">
        <v>837</v>
      </c>
      <c r="C236" s="1" t="s">
        <v>648</v>
      </c>
    </row>
    <row r="237" spans="2:3" ht="11.25">
      <c r="B237" s="1" t="s">
        <v>838</v>
      </c>
      <c r="C237" s="1" t="s">
        <v>648</v>
      </c>
    </row>
    <row r="238" spans="2:3" ht="11.25">
      <c r="B238" s="1" t="s">
        <v>839</v>
      </c>
      <c r="C238" s="1" t="s">
        <v>648</v>
      </c>
    </row>
    <row r="239" spans="2:3" ht="11.25">
      <c r="B239" s="1" t="s">
        <v>840</v>
      </c>
      <c r="C239" s="1" t="s">
        <v>648</v>
      </c>
    </row>
    <row r="240" spans="2:3" ht="11.25">
      <c r="B240" s="1" t="s">
        <v>841</v>
      </c>
      <c r="C240" s="1" t="s">
        <v>667</v>
      </c>
    </row>
    <row r="241" spans="2:3" ht="11.25">
      <c r="B241" s="1" t="s">
        <v>842</v>
      </c>
      <c r="C241" s="1" t="s">
        <v>667</v>
      </c>
    </row>
    <row r="242" spans="2:3" ht="11.25">
      <c r="B242" s="1" t="s">
        <v>843</v>
      </c>
      <c r="C242" s="1" t="s">
        <v>667</v>
      </c>
    </row>
    <row r="243" spans="2:3" ht="11.25">
      <c r="B243" s="1" t="s">
        <v>844</v>
      </c>
      <c r="C243" s="1" t="s">
        <v>667</v>
      </c>
    </row>
    <row r="244" spans="2:3" ht="11.25">
      <c r="B244" s="1" t="s">
        <v>845</v>
      </c>
      <c r="C244" s="1" t="s">
        <v>667</v>
      </c>
    </row>
    <row r="245" spans="2:3" ht="11.25">
      <c r="B245" s="1" t="s">
        <v>846</v>
      </c>
      <c r="C245" s="1" t="s">
        <v>667</v>
      </c>
    </row>
    <row r="246" spans="2:3" ht="11.25">
      <c r="B246" s="1" t="s">
        <v>847</v>
      </c>
      <c r="C246" s="1" t="s">
        <v>667</v>
      </c>
    </row>
    <row r="247" spans="2:3" ht="11.25">
      <c r="B247" s="1" t="s">
        <v>848</v>
      </c>
      <c r="C247" s="1" t="s">
        <v>667</v>
      </c>
    </row>
    <row r="248" spans="2:3" ht="11.25">
      <c r="B248" s="1" t="s">
        <v>849</v>
      </c>
      <c r="C248" s="1" t="s">
        <v>667</v>
      </c>
    </row>
    <row r="249" spans="2:3" ht="11.25">
      <c r="B249" s="1" t="s">
        <v>850</v>
      </c>
      <c r="C249" s="1" t="s">
        <v>667</v>
      </c>
    </row>
    <row r="250" spans="2:3" ht="11.25">
      <c r="B250" s="1" t="s">
        <v>851</v>
      </c>
      <c r="C250" s="1" t="s">
        <v>667</v>
      </c>
    </row>
    <row r="251" spans="2:3" ht="11.25">
      <c r="B251" s="1" t="s">
        <v>852</v>
      </c>
      <c r="C251" s="1" t="s">
        <v>667</v>
      </c>
    </row>
    <row r="252" spans="2:3" ht="11.25">
      <c r="B252" s="1" t="s">
        <v>853</v>
      </c>
      <c r="C252" s="1" t="s">
        <v>667</v>
      </c>
    </row>
    <row r="253" spans="2:3" ht="11.25">
      <c r="B253" s="1" t="s">
        <v>854</v>
      </c>
      <c r="C253" s="1" t="s">
        <v>667</v>
      </c>
    </row>
    <row r="254" spans="2:3" ht="11.25">
      <c r="B254" s="1" t="s">
        <v>855</v>
      </c>
      <c r="C254" s="1" t="s">
        <v>667</v>
      </c>
    </row>
    <row r="255" spans="2:3" ht="11.25">
      <c r="B255" s="1" t="s">
        <v>856</v>
      </c>
      <c r="C255" s="1" t="s">
        <v>667</v>
      </c>
    </row>
    <row r="256" spans="2:3" ht="11.25">
      <c r="B256" s="1" t="s">
        <v>857</v>
      </c>
      <c r="C256" s="1" t="s">
        <v>667</v>
      </c>
    </row>
    <row r="257" spans="2:3" ht="11.25">
      <c r="B257" s="1" t="s">
        <v>858</v>
      </c>
      <c r="C257" s="1" t="s">
        <v>667</v>
      </c>
    </row>
    <row r="258" spans="2:3" ht="11.25">
      <c r="B258" s="1" t="s">
        <v>859</v>
      </c>
      <c r="C258" s="1" t="s">
        <v>667</v>
      </c>
    </row>
    <row r="259" spans="2:3" ht="11.25">
      <c r="B259" s="1" t="s">
        <v>860</v>
      </c>
      <c r="C259" s="1" t="s">
        <v>667</v>
      </c>
    </row>
    <row r="260" spans="2:3" ht="11.25">
      <c r="B260" s="1" t="s">
        <v>861</v>
      </c>
      <c r="C260" s="1" t="s">
        <v>667</v>
      </c>
    </row>
    <row r="261" spans="2:3" ht="11.25">
      <c r="B261" s="1" t="s">
        <v>862</v>
      </c>
      <c r="C261" s="1" t="s">
        <v>667</v>
      </c>
    </row>
    <row r="262" spans="2:3" ht="11.25">
      <c r="B262" s="1" t="s">
        <v>863</v>
      </c>
      <c r="C262" s="1" t="s">
        <v>667</v>
      </c>
    </row>
    <row r="263" spans="2:3" ht="11.25">
      <c r="B263" s="1" t="s">
        <v>864</v>
      </c>
      <c r="C263" s="1" t="s">
        <v>667</v>
      </c>
    </row>
    <row r="264" spans="2:3" ht="11.25">
      <c r="B264" s="1" t="s">
        <v>865</v>
      </c>
      <c r="C264" s="1" t="s">
        <v>667</v>
      </c>
    </row>
    <row r="265" spans="2:3" ht="11.25">
      <c r="B265" s="1" t="s">
        <v>866</v>
      </c>
      <c r="C265" s="1" t="s">
        <v>667</v>
      </c>
    </row>
    <row r="266" spans="2:3" ht="11.25">
      <c r="B266" s="1" t="s">
        <v>867</v>
      </c>
      <c r="C266" s="1" t="s">
        <v>667</v>
      </c>
    </row>
    <row r="267" spans="2:3" ht="11.25">
      <c r="B267" s="1" t="s">
        <v>868</v>
      </c>
      <c r="C267" s="1" t="s">
        <v>657</v>
      </c>
    </row>
    <row r="268" spans="2:3" ht="11.25">
      <c r="B268" s="1" t="s">
        <v>869</v>
      </c>
      <c r="C268" s="1" t="s">
        <v>657</v>
      </c>
    </row>
    <row r="269" spans="2:3" ht="11.25">
      <c r="B269" s="1" t="s">
        <v>870</v>
      </c>
      <c r="C269" s="1" t="s">
        <v>657</v>
      </c>
    </row>
    <row r="270" spans="2:3" ht="11.25">
      <c r="B270" s="1" t="s">
        <v>871</v>
      </c>
      <c r="C270" s="1" t="s">
        <v>657</v>
      </c>
    </row>
    <row r="271" spans="2:3" ht="11.25">
      <c r="B271" s="1" t="s">
        <v>872</v>
      </c>
      <c r="C271" s="1" t="s">
        <v>657</v>
      </c>
    </row>
    <row r="272" spans="2:3" ht="11.25">
      <c r="B272" s="1" t="s">
        <v>873</v>
      </c>
      <c r="C272" s="1" t="s">
        <v>657</v>
      </c>
    </row>
    <row r="273" spans="2:3" ht="11.25">
      <c r="B273" s="1" t="s">
        <v>874</v>
      </c>
      <c r="C273" s="1" t="s">
        <v>657</v>
      </c>
    </row>
    <row r="274" spans="2:3" ht="11.25">
      <c r="B274" s="1" t="s">
        <v>875</v>
      </c>
      <c r="C274" s="1" t="s">
        <v>657</v>
      </c>
    </row>
    <row r="275" spans="2:3" ht="11.25">
      <c r="B275" s="1" t="s">
        <v>876</v>
      </c>
      <c r="C275" s="1" t="s">
        <v>657</v>
      </c>
    </row>
    <row r="276" spans="2:3" ht="11.25">
      <c r="B276" s="1" t="s">
        <v>877</v>
      </c>
      <c r="C276" s="1" t="s">
        <v>657</v>
      </c>
    </row>
    <row r="277" spans="2:3" ht="11.25">
      <c r="B277" s="1" t="s">
        <v>878</v>
      </c>
      <c r="C277" s="1" t="s">
        <v>657</v>
      </c>
    </row>
    <row r="278" spans="2:3" ht="11.25">
      <c r="B278" s="1" t="s">
        <v>879</v>
      </c>
      <c r="C278" s="1" t="s">
        <v>657</v>
      </c>
    </row>
    <row r="279" spans="2:3" ht="11.25">
      <c r="B279" s="1" t="s">
        <v>880</v>
      </c>
      <c r="C279" s="1" t="s">
        <v>657</v>
      </c>
    </row>
    <row r="280" spans="2:3" ht="11.25">
      <c r="B280" s="1" t="s">
        <v>881</v>
      </c>
      <c r="C280" s="1" t="s">
        <v>657</v>
      </c>
    </row>
    <row r="281" spans="2:3" ht="11.25">
      <c r="B281" s="1" t="s">
        <v>882</v>
      </c>
      <c r="C281" s="1" t="s">
        <v>657</v>
      </c>
    </row>
    <row r="282" spans="2:3" ht="11.25">
      <c r="B282" s="1" t="s">
        <v>883</v>
      </c>
      <c r="C282" s="1" t="s">
        <v>657</v>
      </c>
    </row>
    <row r="283" spans="2:3" ht="11.25">
      <c r="B283" s="1" t="s">
        <v>884</v>
      </c>
      <c r="C283" s="1" t="s">
        <v>657</v>
      </c>
    </row>
    <row r="284" spans="2:3" ht="11.25">
      <c r="B284" s="1" t="s">
        <v>885</v>
      </c>
      <c r="C284" s="1" t="s">
        <v>657</v>
      </c>
    </row>
    <row r="285" spans="2:3" ht="11.25">
      <c r="B285" s="1" t="s">
        <v>886</v>
      </c>
      <c r="C285" s="1" t="s">
        <v>657</v>
      </c>
    </row>
    <row r="286" spans="2:3" ht="11.25">
      <c r="B286" s="1" t="s">
        <v>887</v>
      </c>
      <c r="C286" s="1" t="s">
        <v>657</v>
      </c>
    </row>
    <row r="287" spans="2:3" ht="11.25">
      <c r="B287" s="1" t="s">
        <v>888</v>
      </c>
      <c r="C287" s="1" t="s">
        <v>657</v>
      </c>
    </row>
    <row r="288" spans="2:3" ht="11.25">
      <c r="B288" s="1" t="s">
        <v>889</v>
      </c>
      <c r="C288" s="1" t="s">
        <v>622</v>
      </c>
    </row>
    <row r="289" spans="2:3" ht="11.25">
      <c r="B289" s="1" t="s">
        <v>890</v>
      </c>
      <c r="C289" s="1" t="s">
        <v>622</v>
      </c>
    </row>
    <row r="290" spans="2:3" ht="11.25">
      <c r="B290" s="1" t="s">
        <v>891</v>
      </c>
      <c r="C290" s="1" t="s">
        <v>622</v>
      </c>
    </row>
    <row r="291" spans="2:3" ht="11.25">
      <c r="B291" s="1" t="s">
        <v>892</v>
      </c>
      <c r="C291" s="1" t="s">
        <v>622</v>
      </c>
    </row>
    <row r="292" spans="2:3" ht="11.25">
      <c r="B292" s="1" t="s">
        <v>893</v>
      </c>
      <c r="C292" s="1" t="s">
        <v>622</v>
      </c>
    </row>
    <row r="293" spans="2:3" ht="11.25">
      <c r="B293" s="1" t="s">
        <v>894</v>
      </c>
      <c r="C293" s="1" t="s">
        <v>622</v>
      </c>
    </row>
    <row r="294" spans="2:3" ht="11.25">
      <c r="B294" s="1" t="s">
        <v>895</v>
      </c>
      <c r="C294" s="1" t="s">
        <v>622</v>
      </c>
    </row>
    <row r="295" spans="2:3" ht="11.25">
      <c r="B295" s="1" t="s">
        <v>896</v>
      </c>
      <c r="C295" s="1" t="s">
        <v>622</v>
      </c>
    </row>
    <row r="296" spans="2:3" ht="11.25">
      <c r="B296" s="1" t="s">
        <v>897</v>
      </c>
      <c r="C296" s="1" t="s">
        <v>622</v>
      </c>
    </row>
    <row r="297" spans="2:3" ht="11.25">
      <c r="B297" s="1" t="s">
        <v>898</v>
      </c>
      <c r="C297" s="1" t="s">
        <v>622</v>
      </c>
    </row>
    <row r="298" spans="2:3" ht="11.25">
      <c r="B298" s="1" t="s">
        <v>899</v>
      </c>
      <c r="C298" s="1" t="s">
        <v>622</v>
      </c>
    </row>
    <row r="299" spans="2:3" ht="11.25">
      <c r="B299" s="1" t="s">
        <v>900</v>
      </c>
      <c r="C299" s="1" t="s">
        <v>622</v>
      </c>
    </row>
    <row r="300" spans="2:3" ht="11.25">
      <c r="B300" s="1" t="s">
        <v>901</v>
      </c>
      <c r="C300" s="1" t="s">
        <v>622</v>
      </c>
    </row>
    <row r="301" spans="2:3" ht="11.25">
      <c r="B301" s="1" t="s">
        <v>902</v>
      </c>
      <c r="C301" s="1" t="s">
        <v>622</v>
      </c>
    </row>
    <row r="302" spans="2:3" ht="11.25">
      <c r="B302" s="1" t="s">
        <v>903</v>
      </c>
      <c r="C302" s="1" t="s">
        <v>622</v>
      </c>
    </row>
    <row r="303" spans="2:3" ht="11.25">
      <c r="B303" s="1" t="s">
        <v>904</v>
      </c>
      <c r="C303" s="1" t="s">
        <v>622</v>
      </c>
    </row>
    <row r="304" spans="2:3" ht="11.25">
      <c r="B304" s="1" t="s">
        <v>905</v>
      </c>
      <c r="C304" s="1" t="s">
        <v>622</v>
      </c>
    </row>
    <row r="305" spans="2:3" ht="11.25">
      <c r="B305" s="1" t="s">
        <v>906</v>
      </c>
      <c r="C305" s="1" t="s">
        <v>622</v>
      </c>
    </row>
    <row r="306" spans="2:3" ht="11.25">
      <c r="B306" s="1" t="s">
        <v>907</v>
      </c>
      <c r="C306" s="1" t="s">
        <v>622</v>
      </c>
    </row>
    <row r="307" spans="2:3" ht="11.25">
      <c r="B307" s="1" t="s">
        <v>908</v>
      </c>
      <c r="C307" s="1" t="s">
        <v>622</v>
      </c>
    </row>
    <row r="308" spans="2:3" ht="11.25">
      <c r="B308" s="1" t="s">
        <v>909</v>
      </c>
      <c r="C308" s="1" t="s">
        <v>622</v>
      </c>
    </row>
    <row r="309" spans="2:3" ht="11.25">
      <c r="B309" s="1" t="s">
        <v>910</v>
      </c>
      <c r="C309" s="1" t="s">
        <v>622</v>
      </c>
    </row>
    <row r="310" spans="2:3" ht="11.25">
      <c r="B310" s="1" t="s">
        <v>911</v>
      </c>
      <c r="C310" s="1" t="s">
        <v>622</v>
      </c>
    </row>
    <row r="311" spans="2:3" ht="11.25">
      <c r="B311" s="1" t="s">
        <v>912</v>
      </c>
      <c r="C311" s="1" t="s">
        <v>622</v>
      </c>
    </row>
    <row r="312" spans="2:3" ht="11.25">
      <c r="B312" s="1" t="s">
        <v>913</v>
      </c>
      <c r="C312" s="1" t="s">
        <v>622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5">
    <tabColor indexed="44"/>
    <pageSetUpPr fitToPage="1"/>
  </sheetPr>
  <dimension ref="A1:K55"/>
  <sheetViews>
    <sheetView showGridLines="0" zoomScalePageLayoutView="0" workbookViewId="0" topLeftCell="A1">
      <pane xSplit="1" ySplit="5" topLeftCell="B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D21" sqref="D21"/>
    </sheetView>
  </sheetViews>
  <sheetFormatPr defaultColWidth="9.140625" defaultRowHeight="12.75"/>
  <cols>
    <col min="1" max="1" width="30.7109375" style="20" customWidth="1"/>
    <col min="2" max="11" width="8.7109375" style="20" customWidth="1"/>
    <col min="12" max="12" width="7.7109375" style="20" customWidth="1"/>
    <col min="13" max="16384" width="9.140625" style="20" customWidth="1"/>
  </cols>
  <sheetData>
    <row r="1" spans="1:11" ht="13.5">
      <c r="A1" s="430" t="str">
        <f>MEABsum&amp;" - "&amp;Date</f>
        <v> - Table E1 Adjustments Budget Summary - 28/02/2010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</row>
    <row r="2" spans="1:11" ht="38.25">
      <c r="A2" s="317" t="str">
        <f>desc</f>
        <v>Description</v>
      </c>
      <c r="B2" s="427" t="str">
        <f>Head9</f>
        <v>Budget Year 2010/11</v>
      </c>
      <c r="C2" s="428"/>
      <c r="D2" s="428"/>
      <c r="E2" s="428"/>
      <c r="F2" s="428"/>
      <c r="G2" s="428"/>
      <c r="H2" s="428"/>
      <c r="I2" s="429"/>
      <c r="J2" s="21" t="str">
        <f>Head10</f>
        <v>Budget Year +1 2011/12</v>
      </c>
      <c r="K2" s="85" t="str">
        <f>Head11</f>
        <v>Budget Year +2 2012/13</v>
      </c>
    </row>
    <row r="3" spans="1:11" ht="25.5">
      <c r="A3" s="318"/>
      <c r="B3" s="84" t="str">
        <f>Head6</f>
        <v>Original Budget</v>
      </c>
      <c r="C3" s="84" t="str">
        <f>Head54</f>
        <v>Prior Adjusted</v>
      </c>
      <c r="D3" s="84" t="str">
        <f>Head59</f>
        <v>Downward adjusts</v>
      </c>
      <c r="E3" s="84" t="str">
        <f>Head58</f>
        <v>Parent muni.</v>
      </c>
      <c r="F3" s="84" t="str">
        <f>Head53</f>
        <v>Unfore. Unavoid.</v>
      </c>
      <c r="G3" s="84" t="str">
        <f>Head50</f>
        <v>Other Adjusts.</v>
      </c>
      <c r="H3" s="108" t="str">
        <f>Head56</f>
        <v>Total Adjusts.</v>
      </c>
      <c r="I3" s="108" t="str">
        <f>Head7</f>
        <v>Adjusted Budget</v>
      </c>
      <c r="J3" s="108" t="str">
        <f>Head7</f>
        <v>Adjusted Budget</v>
      </c>
      <c r="K3" s="164" t="str">
        <f>Head7</f>
        <v>Adjusted Budget</v>
      </c>
    </row>
    <row r="4" spans="1:11" ht="12.75">
      <c r="A4" s="318"/>
      <c r="B4" s="131"/>
      <c r="C4" s="131">
        <v>1</v>
      </c>
      <c r="D4" s="131">
        <v>2</v>
      </c>
      <c r="E4" s="131">
        <v>3</v>
      </c>
      <c r="F4" s="131">
        <v>4</v>
      </c>
      <c r="G4" s="131">
        <v>5</v>
      </c>
      <c r="H4" s="131">
        <v>6</v>
      </c>
      <c r="I4" s="131">
        <v>7</v>
      </c>
      <c r="J4" s="131"/>
      <c r="K4" s="132"/>
    </row>
    <row r="5" spans="1:11" ht="12.75">
      <c r="A5" s="127" t="s">
        <v>199</v>
      </c>
      <c r="B5" s="129" t="s">
        <v>111</v>
      </c>
      <c r="C5" s="182" t="s">
        <v>325</v>
      </c>
      <c r="D5" s="129" t="s">
        <v>81</v>
      </c>
      <c r="E5" s="129" t="s">
        <v>37</v>
      </c>
      <c r="F5" s="133" t="s">
        <v>139</v>
      </c>
      <c r="G5" s="133" t="s">
        <v>12</v>
      </c>
      <c r="H5" s="133" t="s">
        <v>13</v>
      </c>
      <c r="I5" s="133" t="s">
        <v>14</v>
      </c>
      <c r="J5" s="137"/>
      <c r="K5" s="174"/>
    </row>
    <row r="6" spans="1:11" ht="12.75" customHeight="1">
      <c r="A6" s="175" t="s">
        <v>262</v>
      </c>
      <c r="B6" s="65"/>
      <c r="C6" s="65"/>
      <c r="D6" s="65"/>
      <c r="E6" s="65"/>
      <c r="F6" s="65"/>
      <c r="G6" s="65"/>
      <c r="H6" s="65"/>
      <c r="I6" s="65"/>
      <c r="J6" s="65"/>
      <c r="K6" s="107"/>
    </row>
    <row r="7" spans="1:11" ht="12.75" customHeight="1">
      <c r="A7" s="176" t="s">
        <v>398</v>
      </c>
      <c r="B7" s="29">
        <f>'E2-FinPerf'!C7+'E2-FinPerf'!C8</f>
        <v>0</v>
      </c>
      <c r="C7" s="29">
        <f>'E2-FinPerf'!D7+'E2-FinPerf'!D8</f>
        <v>0</v>
      </c>
      <c r="D7" s="29">
        <f>'E2-FinPerf'!E7+'E2-FinPerf'!E8</f>
        <v>0</v>
      </c>
      <c r="E7" s="29">
        <f>'E2-FinPerf'!F7+'E2-FinPerf'!F8</f>
        <v>0</v>
      </c>
      <c r="F7" s="29">
        <f>'E2-FinPerf'!G7+'E2-FinPerf'!G8</f>
        <v>0</v>
      </c>
      <c r="G7" s="29">
        <f>'E2-FinPerf'!H7+'E2-FinPerf'!H8</f>
        <v>0</v>
      </c>
      <c r="H7" s="29">
        <f>SUM(D7:G7)</f>
        <v>0</v>
      </c>
      <c r="I7" s="29">
        <f>IF(C7=0,B7+H7,C7+H7)</f>
        <v>0</v>
      </c>
      <c r="J7" s="29">
        <f>'E2-FinPerf'!K7+'E2-FinPerf'!K8</f>
        <v>0</v>
      </c>
      <c r="K7" s="87">
        <f>'E2-FinPerf'!L7+'E2-FinPerf'!L8</f>
        <v>0</v>
      </c>
    </row>
    <row r="8" spans="1:11" ht="12.75" customHeight="1">
      <c r="A8" s="176" t="s">
        <v>430</v>
      </c>
      <c r="B8" s="29">
        <f>SUM('E2-FinPerf'!C9:C13)</f>
        <v>0</v>
      </c>
      <c r="C8" s="29">
        <f>SUM('E2-FinPerf'!D9:D13)</f>
        <v>0</v>
      </c>
      <c r="D8" s="29">
        <f>SUM('E2-FinPerf'!E9:E13)</f>
        <v>0</v>
      </c>
      <c r="E8" s="29">
        <f>SUM('E2-FinPerf'!F9:F13)</f>
        <v>0</v>
      </c>
      <c r="F8" s="29">
        <f>SUM('E2-FinPerf'!G9:G13)</f>
        <v>0</v>
      </c>
      <c r="G8" s="29">
        <f>SUM('E2-FinPerf'!H9:H13)</f>
        <v>0</v>
      </c>
      <c r="H8" s="29">
        <f>SUM(D8:G8)</f>
        <v>0</v>
      </c>
      <c r="I8" s="29">
        <f>IF(C8=0,B8+H8,C8+H8)</f>
        <v>0</v>
      </c>
      <c r="J8" s="29">
        <f>SUM('E2-FinPerf'!K9:K13)</f>
        <v>0</v>
      </c>
      <c r="K8" s="87">
        <f>SUM('E2-FinPerf'!L9:L13)</f>
        <v>0</v>
      </c>
    </row>
    <row r="9" spans="1:11" ht="12.75" customHeight="1">
      <c r="A9" s="176" t="s">
        <v>60</v>
      </c>
      <c r="B9" s="29">
        <f>'E2-FinPerf'!C15</f>
        <v>0</v>
      </c>
      <c r="C9" s="29">
        <f>'E2-FinPerf'!D15</f>
        <v>0</v>
      </c>
      <c r="D9" s="29">
        <f>'E2-FinPerf'!E15</f>
        <v>0</v>
      </c>
      <c r="E9" s="29">
        <f>'E2-FinPerf'!F15</f>
        <v>0</v>
      </c>
      <c r="F9" s="29">
        <f>'E2-FinPerf'!G15</f>
        <v>0</v>
      </c>
      <c r="G9" s="29">
        <f>'E2-FinPerf'!H15</f>
        <v>0</v>
      </c>
      <c r="H9" s="29">
        <f>SUM(D9:G9)</f>
        <v>0</v>
      </c>
      <c r="I9" s="29">
        <f>IF(C9=0,B9+H9,C9+H9)</f>
        <v>0</v>
      </c>
      <c r="J9" s="29">
        <f>'E2-FinPerf'!K15</f>
        <v>0</v>
      </c>
      <c r="K9" s="87">
        <f>'E2-FinPerf'!L15</f>
        <v>0</v>
      </c>
    </row>
    <row r="10" spans="1:11" ht="12.75" customHeight="1">
      <c r="A10" s="266" t="s">
        <v>914</v>
      </c>
      <c r="B10" s="29">
        <f>'E2-FinPerf'!C21</f>
        <v>0</v>
      </c>
      <c r="C10" s="29">
        <f>'E2-FinPerf'!D21</f>
        <v>0</v>
      </c>
      <c r="D10" s="29">
        <f>'E2-FinPerf'!E21</f>
        <v>0</v>
      </c>
      <c r="E10" s="29">
        <f>'E2-FinPerf'!F21</f>
        <v>0</v>
      </c>
      <c r="F10" s="29">
        <f>'E2-FinPerf'!G21</f>
        <v>0</v>
      </c>
      <c r="G10" s="29">
        <f>'E2-FinPerf'!H21</f>
        <v>0</v>
      </c>
      <c r="H10" s="29">
        <f>SUM(D10:G10)</f>
        <v>0</v>
      </c>
      <c r="I10" s="29">
        <f>IF(C10=0,B10+H10,C10+H10)</f>
        <v>0</v>
      </c>
      <c r="J10" s="29">
        <f>'E2-FinPerf'!K21</f>
        <v>0</v>
      </c>
      <c r="K10" s="87">
        <f>'E2-FinPerf'!L21</f>
        <v>0</v>
      </c>
    </row>
    <row r="11" spans="1:11" ht="12.75" customHeight="1">
      <c r="A11" s="176" t="s">
        <v>58</v>
      </c>
      <c r="B11" s="29">
        <f>'E2-FinPerf'!C14+'E2-FinPerf'!C16+'E2-FinPerf'!C17+'E2-FinPerf'!C18+'E2-FinPerf'!C19+'E2-FinPerf'!C20+'E2-FinPerf'!C22+'E2-FinPerf'!C23</f>
        <v>0</v>
      </c>
      <c r="C11" s="29">
        <f>'E2-FinPerf'!D14+'E2-FinPerf'!D16+'E2-FinPerf'!D17+'E2-FinPerf'!D18+'E2-FinPerf'!D19+'E2-FinPerf'!D20+'E2-FinPerf'!D22+'E2-FinPerf'!D23</f>
        <v>0</v>
      </c>
      <c r="D11" s="29">
        <f>'E2-FinPerf'!E14+'E2-FinPerf'!E16+'E2-FinPerf'!E17+'E2-FinPerf'!E18+'E2-FinPerf'!E19+'E2-FinPerf'!E20+'E2-FinPerf'!E22+'E2-FinPerf'!E23</f>
        <v>0</v>
      </c>
      <c r="E11" s="29">
        <f>'E2-FinPerf'!F14+'E2-FinPerf'!F16+'E2-FinPerf'!F17+'E2-FinPerf'!F18+'E2-FinPerf'!F19+'E2-FinPerf'!F20+'E2-FinPerf'!F22+'E2-FinPerf'!F23</f>
        <v>0</v>
      </c>
      <c r="F11" s="29">
        <f>'E2-FinPerf'!G14+'E2-FinPerf'!G16+'E2-FinPerf'!G17+'E2-FinPerf'!G18+'E2-FinPerf'!G19+'E2-FinPerf'!G20+'E2-FinPerf'!G22+'E2-FinPerf'!G23</f>
        <v>0</v>
      </c>
      <c r="G11" s="29">
        <f>'E2-FinPerf'!H14+'E2-FinPerf'!H16+'E2-FinPerf'!H17+'E2-FinPerf'!H18+'E2-FinPerf'!H19+'E2-FinPerf'!H20+'E2-FinPerf'!H22+'E2-FinPerf'!H23</f>
        <v>0</v>
      </c>
      <c r="H11" s="29">
        <f>SUM(D11:G11)</f>
        <v>0</v>
      </c>
      <c r="I11" s="29">
        <f>IF(C11=0,B11+H11,C11+H11)</f>
        <v>0</v>
      </c>
      <c r="J11" s="29">
        <f>'E2-FinPerf'!K14+'E2-FinPerf'!K16+'E2-FinPerf'!K17+'E2-FinPerf'!K18+'E2-FinPerf'!K19+'E2-FinPerf'!K20+'E2-FinPerf'!K22+'E2-FinPerf'!K23</f>
        <v>0</v>
      </c>
      <c r="K11" s="87">
        <f>'E2-FinPerf'!L14+'E2-FinPerf'!L16+'E2-FinPerf'!L17+'E2-FinPerf'!L18+'E2-FinPerf'!L19+'E2-FinPerf'!L20+'E2-FinPerf'!L22+'E2-FinPerf'!L23</f>
        <v>0</v>
      </c>
    </row>
    <row r="12" spans="1:11" ht="24.75" customHeight="1">
      <c r="A12" s="378" t="s">
        <v>542</v>
      </c>
      <c r="B12" s="334">
        <f aca="true" t="shared" si="0" ref="B12:K12">SUM(B7:B11)</f>
        <v>0</v>
      </c>
      <c r="C12" s="334">
        <f t="shared" si="0"/>
        <v>0</v>
      </c>
      <c r="D12" s="334">
        <f t="shared" si="0"/>
        <v>0</v>
      </c>
      <c r="E12" s="334">
        <f t="shared" si="0"/>
        <v>0</v>
      </c>
      <c r="F12" s="334">
        <f t="shared" si="0"/>
        <v>0</v>
      </c>
      <c r="G12" s="334">
        <f t="shared" si="0"/>
        <v>0</v>
      </c>
      <c r="H12" s="334">
        <f t="shared" si="0"/>
        <v>0</v>
      </c>
      <c r="I12" s="334">
        <f t="shared" si="0"/>
        <v>0</v>
      </c>
      <c r="J12" s="334">
        <f t="shared" si="0"/>
        <v>0</v>
      </c>
      <c r="K12" s="335">
        <f t="shared" si="0"/>
        <v>0</v>
      </c>
    </row>
    <row r="13" spans="1:11" ht="12.75" customHeight="1">
      <c r="A13" s="176" t="s">
        <v>36</v>
      </c>
      <c r="B13" s="30">
        <f>'E2-FinPerf'!C27</f>
        <v>0</v>
      </c>
      <c r="C13" s="29">
        <f>'E2-FinPerf'!D27</f>
        <v>0</v>
      </c>
      <c r="D13" s="29">
        <f>'E2-FinPerf'!E27</f>
        <v>0</v>
      </c>
      <c r="E13" s="29">
        <f>'E2-FinPerf'!F27</f>
        <v>0</v>
      </c>
      <c r="F13" s="29">
        <f>'E2-FinPerf'!G27</f>
        <v>0</v>
      </c>
      <c r="G13" s="29">
        <f>'E2-FinPerf'!H27</f>
        <v>0</v>
      </c>
      <c r="H13" s="29">
        <f aca="true" t="shared" si="1" ref="H13:H19">SUM(D13:G13)</f>
        <v>0</v>
      </c>
      <c r="I13" s="29">
        <f aca="true" t="shared" si="2" ref="I13:I19">IF(C13=0,B13+H13,C13+H13)</f>
        <v>0</v>
      </c>
      <c r="J13" s="29">
        <f>'E2-FinPerf'!K27</f>
        <v>0</v>
      </c>
      <c r="K13" s="87">
        <f>'E2-FinPerf'!L27</f>
        <v>0</v>
      </c>
    </row>
    <row r="14" spans="1:11" ht="12.75" customHeight="1">
      <c r="A14" s="176" t="s">
        <v>0</v>
      </c>
      <c r="B14" s="30">
        <f>'E2-FinPerf'!C28</f>
        <v>0</v>
      </c>
      <c r="C14" s="29">
        <f>'E2-FinPerf'!D28</f>
        <v>0</v>
      </c>
      <c r="D14" s="29">
        <f>'E2-FinPerf'!E28</f>
        <v>0</v>
      </c>
      <c r="E14" s="29">
        <f>'E2-FinPerf'!F28</f>
        <v>0</v>
      </c>
      <c r="F14" s="29">
        <f>'E2-FinPerf'!G28</f>
        <v>0</v>
      </c>
      <c r="G14" s="29">
        <f>'E2-FinPerf'!H28</f>
        <v>0</v>
      </c>
      <c r="H14" s="29">
        <f t="shared" si="1"/>
        <v>0</v>
      </c>
      <c r="I14" s="29">
        <f t="shared" si="2"/>
        <v>0</v>
      </c>
      <c r="J14" s="29">
        <f>'E2-FinPerf'!K28</f>
        <v>0</v>
      </c>
      <c r="K14" s="87">
        <f>'E2-FinPerf'!L28</f>
        <v>0</v>
      </c>
    </row>
    <row r="15" spans="1:11" ht="12.75" customHeight="1">
      <c r="A15" s="176" t="s">
        <v>40</v>
      </c>
      <c r="B15" s="30">
        <f>'E2-FinPerf'!C29+'E2-FinPerf'!C31</f>
        <v>0</v>
      </c>
      <c r="C15" s="29">
        <f>'E2-FinPerf'!D29+'E2-FinPerf'!D31</f>
        <v>0</v>
      </c>
      <c r="D15" s="29">
        <f>'E2-FinPerf'!E29+'E2-FinPerf'!E31</f>
        <v>0</v>
      </c>
      <c r="E15" s="29">
        <f>'E2-FinPerf'!F29+'E2-FinPerf'!F31</f>
        <v>0</v>
      </c>
      <c r="F15" s="29">
        <f>'E2-FinPerf'!G29+'E2-FinPerf'!G31</f>
        <v>0</v>
      </c>
      <c r="G15" s="29">
        <f>'E2-FinPerf'!H29+'E2-FinPerf'!H31</f>
        <v>0</v>
      </c>
      <c r="H15" s="29">
        <f t="shared" si="1"/>
        <v>0</v>
      </c>
      <c r="I15" s="29">
        <f t="shared" si="2"/>
        <v>0</v>
      </c>
      <c r="J15" s="29">
        <f>'E2-FinPerf'!K29+'E2-FinPerf'!K31</f>
        <v>0</v>
      </c>
      <c r="K15" s="87">
        <f>'E2-FinPerf'!L29+'E2-FinPerf'!L31</f>
        <v>0</v>
      </c>
    </row>
    <row r="16" spans="1:11" ht="12.75" customHeight="1">
      <c r="A16" s="176" t="s">
        <v>17</v>
      </c>
      <c r="B16" s="30">
        <f>'E2-FinPerf'!C32</f>
        <v>0</v>
      </c>
      <c r="C16" s="29">
        <f>'E2-FinPerf'!D32</f>
        <v>0</v>
      </c>
      <c r="D16" s="29">
        <f>'E2-FinPerf'!E32</f>
        <v>0</v>
      </c>
      <c r="E16" s="29">
        <f>'E2-FinPerf'!F32</f>
        <v>0</v>
      </c>
      <c r="F16" s="29">
        <f>'E2-FinPerf'!G32</f>
        <v>0</v>
      </c>
      <c r="G16" s="29">
        <f>'E2-FinPerf'!H32</f>
        <v>0</v>
      </c>
      <c r="H16" s="29">
        <f t="shared" si="1"/>
        <v>0</v>
      </c>
      <c r="I16" s="29">
        <f t="shared" si="2"/>
        <v>0</v>
      </c>
      <c r="J16" s="29">
        <f>'E2-FinPerf'!K32</f>
        <v>0</v>
      </c>
      <c r="K16" s="87">
        <f>'E2-FinPerf'!L32</f>
        <v>0</v>
      </c>
    </row>
    <row r="17" spans="1:11" ht="12.75" customHeight="1">
      <c r="A17" s="176" t="s">
        <v>59</v>
      </c>
      <c r="B17" s="30">
        <f>'E2-FinPerf'!C33+'E2-FinPerf'!C34</f>
        <v>0</v>
      </c>
      <c r="C17" s="29">
        <f>'E2-FinPerf'!D33+'E2-FinPerf'!D34</f>
        <v>0</v>
      </c>
      <c r="D17" s="29">
        <f>'E2-FinPerf'!E33+'E2-FinPerf'!E34</f>
        <v>0</v>
      </c>
      <c r="E17" s="29">
        <f>'E2-FinPerf'!F33+'E2-FinPerf'!F34</f>
        <v>0</v>
      </c>
      <c r="F17" s="29">
        <f>'E2-FinPerf'!G33+'E2-FinPerf'!G34</f>
        <v>0</v>
      </c>
      <c r="G17" s="29">
        <f>'E2-FinPerf'!H33+'E2-FinPerf'!H34</f>
        <v>0</v>
      </c>
      <c r="H17" s="29">
        <f t="shared" si="1"/>
        <v>0</v>
      </c>
      <c r="I17" s="29">
        <f t="shared" si="2"/>
        <v>0</v>
      </c>
      <c r="J17" s="29">
        <f>'E2-FinPerf'!K33+'E2-FinPerf'!K34</f>
        <v>0</v>
      </c>
      <c r="K17" s="87">
        <f>'E2-FinPerf'!L33+'E2-FinPerf'!L34</f>
        <v>0</v>
      </c>
    </row>
    <row r="18" spans="1:11" ht="12.75" customHeight="1">
      <c r="A18" s="379" t="s">
        <v>543</v>
      </c>
      <c r="B18" s="30">
        <f>'E2-FinPerf'!C36</f>
        <v>0</v>
      </c>
      <c r="C18" s="29">
        <f>'E2-FinPerf'!D36</f>
        <v>0</v>
      </c>
      <c r="D18" s="29">
        <f>'E2-FinPerf'!E36</f>
        <v>0</v>
      </c>
      <c r="E18" s="29">
        <f>'E2-FinPerf'!F36</f>
        <v>0</v>
      </c>
      <c r="F18" s="29">
        <f>'E2-FinPerf'!G36</f>
        <v>0</v>
      </c>
      <c r="G18" s="29">
        <f>'E2-FinPerf'!H36</f>
        <v>0</v>
      </c>
      <c r="H18" s="29">
        <f t="shared" si="1"/>
        <v>0</v>
      </c>
      <c r="I18" s="29">
        <f t="shared" si="2"/>
        <v>0</v>
      </c>
      <c r="J18" s="29">
        <f>'E2-FinPerf'!K36</f>
        <v>0</v>
      </c>
      <c r="K18" s="87">
        <f>'E2-FinPerf'!L36</f>
        <v>0</v>
      </c>
    </row>
    <row r="19" spans="1:11" ht="12.75" customHeight="1">
      <c r="A19" s="176" t="s">
        <v>2</v>
      </c>
      <c r="B19" s="30">
        <f>'E2-FinPerf'!C39-SUM('E1-Sum'!B13:B18)</f>
        <v>0</v>
      </c>
      <c r="C19" s="29">
        <f>'E2-FinPerf'!D39-SUM('E1-Sum'!C13:C18)</f>
        <v>0</v>
      </c>
      <c r="D19" s="29">
        <f>'E2-FinPerf'!E39-SUM('E1-Sum'!D13:D18)</f>
        <v>0</v>
      </c>
      <c r="E19" s="29">
        <f>'E2-FinPerf'!F39-SUM('E1-Sum'!E13:E18)</f>
        <v>0</v>
      </c>
      <c r="F19" s="29">
        <f>'E2-FinPerf'!G39-SUM('E1-Sum'!F13:F18)</f>
        <v>0</v>
      </c>
      <c r="G19" s="29">
        <f>'E2-FinPerf'!H39-SUM('E1-Sum'!G13:G18)</f>
        <v>0</v>
      </c>
      <c r="H19" s="29">
        <f t="shared" si="1"/>
        <v>0</v>
      </c>
      <c r="I19" s="29">
        <f t="shared" si="2"/>
        <v>0</v>
      </c>
      <c r="J19" s="29">
        <f>'E2-FinPerf'!K39-SUM('E1-Sum'!J13:J18)</f>
        <v>0</v>
      </c>
      <c r="K19" s="87">
        <f>'E2-FinPerf'!L39-SUM('E1-Sum'!K13:K18)</f>
        <v>0</v>
      </c>
    </row>
    <row r="20" spans="1:11" ht="12.75" customHeight="1">
      <c r="A20" s="273" t="s">
        <v>50</v>
      </c>
      <c r="B20" s="49">
        <f aca="true" t="shared" si="3" ref="B20:K20">SUM(B13:B19)</f>
        <v>0</v>
      </c>
      <c r="C20" s="49">
        <f t="shared" si="3"/>
        <v>0</v>
      </c>
      <c r="D20" s="49">
        <f t="shared" si="3"/>
        <v>0</v>
      </c>
      <c r="E20" s="49">
        <f t="shared" si="3"/>
        <v>0</v>
      </c>
      <c r="F20" s="49">
        <f t="shared" si="3"/>
        <v>0</v>
      </c>
      <c r="G20" s="49">
        <f t="shared" si="3"/>
        <v>0</v>
      </c>
      <c r="H20" s="49">
        <f t="shared" si="3"/>
        <v>0</v>
      </c>
      <c r="I20" s="49">
        <f t="shared" si="3"/>
        <v>0</v>
      </c>
      <c r="J20" s="49">
        <f t="shared" si="3"/>
        <v>0</v>
      </c>
      <c r="K20" s="88">
        <f t="shared" si="3"/>
        <v>0</v>
      </c>
    </row>
    <row r="21" spans="1:11" ht="12.75" customHeight="1">
      <c r="A21" s="177" t="s">
        <v>51</v>
      </c>
      <c r="B21" s="33">
        <f aca="true" t="shared" si="4" ref="B21:K21">B12-B20</f>
        <v>0</v>
      </c>
      <c r="C21" s="33">
        <f t="shared" si="4"/>
        <v>0</v>
      </c>
      <c r="D21" s="33">
        <f t="shared" si="4"/>
        <v>0</v>
      </c>
      <c r="E21" s="33">
        <f t="shared" si="4"/>
        <v>0</v>
      </c>
      <c r="F21" s="33">
        <f t="shared" si="4"/>
        <v>0</v>
      </c>
      <c r="G21" s="33">
        <f t="shared" si="4"/>
        <v>0</v>
      </c>
      <c r="H21" s="33">
        <f t="shared" si="4"/>
        <v>0</v>
      </c>
      <c r="I21" s="33">
        <f t="shared" si="4"/>
        <v>0</v>
      </c>
      <c r="J21" s="33">
        <f t="shared" si="4"/>
        <v>0</v>
      </c>
      <c r="K21" s="106">
        <f t="shared" si="4"/>
        <v>0</v>
      </c>
    </row>
    <row r="22" spans="1:11" ht="12.75" customHeight="1">
      <c r="A22" s="266" t="s">
        <v>425</v>
      </c>
      <c r="B22" s="33">
        <f>'E2-FinPerf'!C41</f>
        <v>0</v>
      </c>
      <c r="C22" s="33">
        <f>'E2-FinPerf'!D41</f>
        <v>0</v>
      </c>
      <c r="D22" s="33">
        <f>'E2-FinPerf'!E41</f>
        <v>0</v>
      </c>
      <c r="E22" s="33">
        <f>'E2-FinPerf'!F41</f>
        <v>0</v>
      </c>
      <c r="F22" s="33">
        <f>'E2-FinPerf'!G41</f>
        <v>0</v>
      </c>
      <c r="G22" s="33">
        <f>'E2-FinPerf'!H41</f>
        <v>0</v>
      </c>
      <c r="H22" s="33">
        <f>H13-H21</f>
        <v>0</v>
      </c>
      <c r="I22" s="29">
        <f>IF(C22=0,B22+H22,C22+H22)</f>
        <v>0</v>
      </c>
      <c r="J22" s="33">
        <f>'E2-FinPerf'!K41</f>
        <v>0</v>
      </c>
      <c r="K22" s="106">
        <f>'E2-FinPerf'!L41</f>
        <v>0</v>
      </c>
    </row>
    <row r="23" spans="1:11" ht="12.75" customHeight="1">
      <c r="A23" s="266" t="s">
        <v>544</v>
      </c>
      <c r="B23" s="33">
        <f>'E2-FinPerf'!C42+'E2-FinPerf'!C43</f>
        <v>0</v>
      </c>
      <c r="C23" s="33">
        <f>'E2-FinPerf'!D42+'E2-FinPerf'!D43</f>
        <v>0</v>
      </c>
      <c r="D23" s="33">
        <f>'E2-FinPerf'!E42+'E2-FinPerf'!E43</f>
        <v>0</v>
      </c>
      <c r="E23" s="33">
        <f>'E2-FinPerf'!F42+'E2-FinPerf'!F43</f>
        <v>0</v>
      </c>
      <c r="F23" s="33">
        <f>'E2-FinPerf'!G42+'E2-FinPerf'!G43</f>
        <v>0</v>
      </c>
      <c r="G23" s="33">
        <f>'E2-FinPerf'!H42+'E2-FinPerf'!H43</f>
        <v>0</v>
      </c>
      <c r="H23" s="33">
        <f>H14-H22</f>
        <v>0</v>
      </c>
      <c r="I23" s="29">
        <f>IF(C23=0,B23+H23,C23+H23)</f>
        <v>0</v>
      </c>
      <c r="J23" s="33">
        <f>'E2-FinPerf'!K42+'E2-FinPerf'!K43</f>
        <v>0</v>
      </c>
      <c r="K23" s="106">
        <f>'E2-FinPerf'!L42+'E2-FinPerf'!L43</f>
        <v>0</v>
      </c>
    </row>
    <row r="24" spans="1:11" ht="24.75" customHeight="1">
      <c r="A24" s="267" t="s">
        <v>545</v>
      </c>
      <c r="B24" s="270">
        <f aca="true" t="shared" si="5" ref="B24:G24">B21+SUM(B22:B23)</f>
        <v>0</v>
      </c>
      <c r="C24" s="271">
        <f t="shared" si="5"/>
        <v>0</v>
      </c>
      <c r="D24" s="271">
        <f t="shared" si="5"/>
        <v>0</v>
      </c>
      <c r="E24" s="271">
        <f t="shared" si="5"/>
        <v>0</v>
      </c>
      <c r="F24" s="271">
        <f t="shared" si="5"/>
        <v>0</v>
      </c>
      <c r="G24" s="271">
        <f t="shared" si="5"/>
        <v>0</v>
      </c>
      <c r="H24" s="271">
        <f>H21+SUM(H22:H23)</f>
        <v>0</v>
      </c>
      <c r="I24" s="271">
        <f>I21+SUM(I22:I23)</f>
        <v>0</v>
      </c>
      <c r="J24" s="271">
        <f>J21+SUM(J22:J23)</f>
        <v>0</v>
      </c>
      <c r="K24" s="272">
        <f>K21+SUM(K22:K23)</f>
        <v>0</v>
      </c>
    </row>
    <row r="25" spans="1:11" ht="12.75" customHeight="1">
      <c r="A25" s="268" t="s">
        <v>30</v>
      </c>
      <c r="B25" s="33">
        <f>'E2-FinPerf'!C45</f>
        <v>0</v>
      </c>
      <c r="C25" s="33">
        <f>'E2-FinPerf'!D45</f>
        <v>0</v>
      </c>
      <c r="D25" s="33">
        <f>'E2-FinPerf'!E45</f>
        <v>0</v>
      </c>
      <c r="E25" s="33">
        <f>'E2-FinPerf'!F45</f>
        <v>0</v>
      </c>
      <c r="F25" s="33">
        <f>'E2-FinPerf'!G45</f>
        <v>0</v>
      </c>
      <c r="G25" s="33">
        <f>'E2-FinPerf'!H45</f>
        <v>0</v>
      </c>
      <c r="H25" s="33">
        <f>H16-H24</f>
        <v>0</v>
      </c>
      <c r="I25" s="29">
        <f>IF(C25=0,B25+H25,C25+H25)</f>
        <v>0</v>
      </c>
      <c r="J25" s="33">
        <f>'E2-FinPerf'!K45</f>
        <v>0</v>
      </c>
      <c r="K25" s="106">
        <f>'E2-FinPerf'!L45</f>
        <v>0</v>
      </c>
    </row>
    <row r="26" spans="1:11" ht="12.75" customHeight="1">
      <c r="A26" s="269" t="s">
        <v>369</v>
      </c>
      <c r="B26" s="31">
        <f aca="true" t="shared" si="6" ref="B26:G26">B24-B25</f>
        <v>0</v>
      </c>
      <c r="C26" s="31">
        <f t="shared" si="6"/>
        <v>0</v>
      </c>
      <c r="D26" s="31">
        <f t="shared" si="6"/>
        <v>0</v>
      </c>
      <c r="E26" s="31">
        <f t="shared" si="6"/>
        <v>0</v>
      </c>
      <c r="F26" s="31">
        <f t="shared" si="6"/>
        <v>0</v>
      </c>
      <c r="G26" s="31">
        <f t="shared" si="6"/>
        <v>0</v>
      </c>
      <c r="H26" s="31">
        <f>H17-H25</f>
        <v>0</v>
      </c>
      <c r="I26" s="31">
        <f>I17-I25</f>
        <v>0</v>
      </c>
      <c r="J26" s="31">
        <f>J24-J25</f>
        <v>0</v>
      </c>
      <c r="K26" s="89">
        <f>K24-K25</f>
        <v>0</v>
      </c>
    </row>
    <row r="27" spans="1:11" ht="4.5" customHeight="1">
      <c r="A27" s="178"/>
      <c r="B27" s="69"/>
      <c r="C27" s="69"/>
      <c r="D27" s="69"/>
      <c r="E27" s="69"/>
      <c r="F27" s="69"/>
      <c r="G27" s="69"/>
      <c r="H27" s="69"/>
      <c r="I27" s="69"/>
      <c r="J27" s="69"/>
      <c r="K27" s="105"/>
    </row>
    <row r="28" spans="1:11" ht="12.75" customHeight="1">
      <c r="A28" s="179" t="s">
        <v>397</v>
      </c>
      <c r="B28" s="67"/>
      <c r="C28" s="67"/>
      <c r="D28" s="67"/>
      <c r="E28" s="67"/>
      <c r="F28" s="67"/>
      <c r="G28" s="67"/>
      <c r="H28" s="67"/>
      <c r="I28" s="67"/>
      <c r="J28" s="67"/>
      <c r="K28" s="86"/>
    </row>
    <row r="29" spans="1:11" ht="12.75" customHeight="1">
      <c r="A29" s="337" t="s">
        <v>121</v>
      </c>
      <c r="B29" s="29">
        <f>'E3-Capex'!C32</f>
        <v>0</v>
      </c>
      <c r="C29" s="29">
        <f>'E3-Capex'!D32</f>
        <v>0</v>
      </c>
      <c r="D29" s="29">
        <f>'E3-Capex'!E32</f>
        <v>0</v>
      </c>
      <c r="E29" s="29">
        <f>'E3-Capex'!F32</f>
        <v>0</v>
      </c>
      <c r="F29" s="29">
        <f>'E3-Capex'!G32</f>
        <v>0</v>
      </c>
      <c r="G29" s="29">
        <f>'E3-Capex'!H32</f>
        <v>0</v>
      </c>
      <c r="H29" s="29">
        <f>SUM(D29:G29)</f>
        <v>0</v>
      </c>
      <c r="I29" s="29">
        <f>IF(C29=0,B29+H29,C29+H29)</f>
        <v>0</v>
      </c>
      <c r="J29" s="29">
        <f>'E3-Capex'!K32</f>
        <v>0</v>
      </c>
      <c r="K29" s="87">
        <f>'E3-Capex'!L32</f>
        <v>0</v>
      </c>
    </row>
    <row r="30" spans="1:11" ht="12.75" customHeight="1">
      <c r="A30" s="380" t="s">
        <v>425</v>
      </c>
      <c r="B30" s="29">
        <f>'E3-Capex'!C39</f>
        <v>0</v>
      </c>
      <c r="C30" s="29">
        <f>'E3-Capex'!D39</f>
        <v>0</v>
      </c>
      <c r="D30" s="29">
        <f>'E3-Capex'!E39</f>
        <v>0</v>
      </c>
      <c r="E30" s="29">
        <f>'E3-Capex'!F39</f>
        <v>0</v>
      </c>
      <c r="F30" s="29">
        <f>'E3-Capex'!G39</f>
        <v>0</v>
      </c>
      <c r="G30" s="29">
        <f>'E3-Capex'!H39</f>
        <v>0</v>
      </c>
      <c r="H30" s="29">
        <f>SUM(D30:G30)</f>
        <v>0</v>
      </c>
      <c r="I30" s="29">
        <f>IF(C30=0,B30+H30,C30+H30)</f>
        <v>0</v>
      </c>
      <c r="J30" s="29">
        <f>'E3-Capex'!K39</f>
        <v>0</v>
      </c>
      <c r="K30" s="87">
        <f>'E3-Capex'!L39</f>
        <v>0</v>
      </c>
    </row>
    <row r="31" spans="1:11" ht="12.75" customHeight="1">
      <c r="A31" s="176" t="s">
        <v>38</v>
      </c>
      <c r="B31" s="29">
        <f>'E3-Capex'!C40</f>
        <v>0</v>
      </c>
      <c r="C31" s="29">
        <f>'E3-Capex'!D40</f>
        <v>0</v>
      </c>
      <c r="D31" s="29">
        <f>'E3-Capex'!E40</f>
        <v>0</v>
      </c>
      <c r="E31" s="29">
        <f>'E3-Capex'!F40</f>
        <v>0</v>
      </c>
      <c r="F31" s="29">
        <f>'E3-Capex'!G40</f>
        <v>0</v>
      </c>
      <c r="G31" s="29">
        <f>'E3-Capex'!H40</f>
        <v>0</v>
      </c>
      <c r="H31" s="29">
        <f>SUM(D31:G31)</f>
        <v>0</v>
      </c>
      <c r="I31" s="29">
        <f>IF(C31=0,B31+H31,C31+H31)</f>
        <v>0</v>
      </c>
      <c r="J31" s="29">
        <f>'E3-Capex'!K40</f>
        <v>0</v>
      </c>
      <c r="K31" s="87">
        <f>'E3-Capex'!L40</f>
        <v>0</v>
      </c>
    </row>
    <row r="32" spans="1:11" ht="12.75" customHeight="1">
      <c r="A32" s="176" t="s">
        <v>280</v>
      </c>
      <c r="B32" s="29">
        <f>'E3-Capex'!C41</f>
        <v>0</v>
      </c>
      <c r="C32" s="29">
        <f>'E3-Capex'!D41</f>
        <v>0</v>
      </c>
      <c r="D32" s="29">
        <f>'E3-Capex'!E41</f>
        <v>0</v>
      </c>
      <c r="E32" s="29">
        <f>'E3-Capex'!F41</f>
        <v>0</v>
      </c>
      <c r="F32" s="29">
        <f>'E3-Capex'!G41</f>
        <v>0</v>
      </c>
      <c r="G32" s="29">
        <f>'E3-Capex'!H41</f>
        <v>0</v>
      </c>
      <c r="H32" s="29">
        <f>SUM(D32:G32)</f>
        <v>0</v>
      </c>
      <c r="I32" s="29">
        <f>IF(C32=0,B32+H32,C32+H32)</f>
        <v>0</v>
      </c>
      <c r="J32" s="29">
        <f>'E3-Capex'!K41</f>
        <v>0</v>
      </c>
      <c r="K32" s="87">
        <f>'E3-Capex'!L41</f>
        <v>0</v>
      </c>
    </row>
    <row r="33" spans="1:11" ht="12.75" customHeight="1">
      <c r="A33" s="176" t="s">
        <v>35</v>
      </c>
      <c r="B33" s="29">
        <f>'E3-Capex'!C42</f>
        <v>0</v>
      </c>
      <c r="C33" s="29">
        <f>'E3-Capex'!D42</f>
        <v>0</v>
      </c>
      <c r="D33" s="29">
        <f>'E3-Capex'!E42</f>
        <v>0</v>
      </c>
      <c r="E33" s="29">
        <f>'E3-Capex'!F42</f>
        <v>0</v>
      </c>
      <c r="F33" s="29">
        <f>'E3-Capex'!G42</f>
        <v>0</v>
      </c>
      <c r="G33" s="29">
        <f>'E3-Capex'!H42</f>
        <v>0</v>
      </c>
      <c r="H33" s="29">
        <f>SUM(D33:G33)</f>
        <v>0</v>
      </c>
      <c r="I33" s="29">
        <f>IF(C33=0,B33+H33,C33+H33)</f>
        <v>0</v>
      </c>
      <c r="J33" s="29">
        <f>'E3-Capex'!K42</f>
        <v>0</v>
      </c>
      <c r="K33" s="87">
        <f>'E3-Capex'!L42</f>
        <v>0</v>
      </c>
    </row>
    <row r="34" spans="1:11" ht="12.75" customHeight="1">
      <c r="A34" s="273" t="s">
        <v>107</v>
      </c>
      <c r="B34" s="33">
        <f aca="true" t="shared" si="7" ref="B34:K34">SUM(B30:B33)</f>
        <v>0</v>
      </c>
      <c r="C34" s="33">
        <f t="shared" si="7"/>
        <v>0</v>
      </c>
      <c r="D34" s="33">
        <f t="shared" si="7"/>
        <v>0</v>
      </c>
      <c r="E34" s="33">
        <f t="shared" si="7"/>
        <v>0</v>
      </c>
      <c r="F34" s="33">
        <f t="shared" si="7"/>
        <v>0</v>
      </c>
      <c r="G34" s="33">
        <f t="shared" si="7"/>
        <v>0</v>
      </c>
      <c r="H34" s="33">
        <f t="shared" si="7"/>
        <v>0</v>
      </c>
      <c r="I34" s="33">
        <f t="shared" si="7"/>
        <v>0</v>
      </c>
      <c r="J34" s="33">
        <f t="shared" si="7"/>
        <v>0</v>
      </c>
      <c r="K34" s="106">
        <f t="shared" si="7"/>
        <v>0</v>
      </c>
    </row>
    <row r="35" spans="1:11" ht="4.5" customHeight="1">
      <c r="A35" s="180"/>
      <c r="B35" s="69"/>
      <c r="C35" s="69"/>
      <c r="D35" s="69"/>
      <c r="E35" s="69"/>
      <c r="F35" s="69"/>
      <c r="G35" s="69"/>
      <c r="H35" s="69"/>
      <c r="I35" s="69"/>
      <c r="J35" s="69"/>
      <c r="K35" s="105"/>
    </row>
    <row r="36" spans="1:11" ht="12.75" customHeight="1">
      <c r="A36" s="179" t="s">
        <v>56</v>
      </c>
      <c r="B36" s="67"/>
      <c r="C36" s="67"/>
      <c r="D36" s="67"/>
      <c r="E36" s="67"/>
      <c r="F36" s="67"/>
      <c r="G36" s="67"/>
      <c r="H36" s="67"/>
      <c r="I36" s="67"/>
      <c r="J36" s="67"/>
      <c r="K36" s="86"/>
    </row>
    <row r="37" spans="1:11" ht="12.75" customHeight="1">
      <c r="A37" s="176" t="s">
        <v>159</v>
      </c>
      <c r="B37" s="30">
        <f>'E4-FinPos'!C14</f>
        <v>0</v>
      </c>
      <c r="C37" s="29">
        <f>'E4-FinPos'!D14</f>
        <v>0</v>
      </c>
      <c r="D37" s="29">
        <f>'E4-FinPos'!E14</f>
        <v>0</v>
      </c>
      <c r="E37" s="29">
        <f>'E4-FinPos'!F14</f>
        <v>0</v>
      </c>
      <c r="F37" s="29">
        <f>'E4-FinPos'!G14</f>
        <v>0</v>
      </c>
      <c r="G37" s="29">
        <f>'E4-FinPos'!H14</f>
        <v>0</v>
      </c>
      <c r="H37" s="29">
        <f>SUM(D37:G37)</f>
        <v>0</v>
      </c>
      <c r="I37" s="29">
        <f>IF(C37=0,B37+H37,C37+H37)</f>
        <v>0</v>
      </c>
      <c r="J37" s="29">
        <f>'E4-FinPos'!K14</f>
        <v>0</v>
      </c>
      <c r="K37" s="87">
        <f>'E4-FinPos'!L14</f>
        <v>0</v>
      </c>
    </row>
    <row r="38" spans="1:11" ht="12.75" customHeight="1">
      <c r="A38" s="176" t="s">
        <v>158</v>
      </c>
      <c r="B38" s="30">
        <f>'E4-FinPos'!C24</f>
        <v>0</v>
      </c>
      <c r="C38" s="29">
        <f>'E4-FinPos'!D24</f>
        <v>0</v>
      </c>
      <c r="D38" s="29">
        <f>'E4-FinPos'!E24</f>
        <v>0</v>
      </c>
      <c r="E38" s="29">
        <f>'E4-FinPos'!F24</f>
        <v>0</v>
      </c>
      <c r="F38" s="29">
        <f>'E4-FinPos'!G24</f>
        <v>0</v>
      </c>
      <c r="G38" s="29">
        <f>'E4-FinPos'!H24</f>
        <v>0</v>
      </c>
      <c r="H38" s="29">
        <f>SUM(D38:G38)</f>
        <v>0</v>
      </c>
      <c r="I38" s="29">
        <f>IF(C38=0,B38+H38,C38+H38)</f>
        <v>0</v>
      </c>
      <c r="J38" s="29">
        <f>'E4-FinPos'!K24</f>
        <v>0</v>
      </c>
      <c r="K38" s="87">
        <f>'E4-FinPos'!L24</f>
        <v>0</v>
      </c>
    </row>
    <row r="39" spans="1:11" ht="12.75" customHeight="1">
      <c r="A39" s="176" t="s">
        <v>23</v>
      </c>
      <c r="B39" s="30">
        <f>'E4-FinPos'!C34</f>
        <v>0</v>
      </c>
      <c r="C39" s="29">
        <f>'E4-FinPos'!D34</f>
        <v>0</v>
      </c>
      <c r="D39" s="29">
        <f>'E4-FinPos'!E34</f>
        <v>0</v>
      </c>
      <c r="E39" s="29">
        <f>'E4-FinPos'!F34</f>
        <v>0</v>
      </c>
      <c r="F39" s="29">
        <f>'E4-FinPos'!G34</f>
        <v>0</v>
      </c>
      <c r="G39" s="29">
        <f>'E4-FinPos'!H34</f>
        <v>0</v>
      </c>
      <c r="H39" s="29">
        <f>SUM(D39:G39)</f>
        <v>0</v>
      </c>
      <c r="I39" s="29">
        <f>IF(C39=0,B39+H39,C39+H39)</f>
        <v>0</v>
      </c>
      <c r="J39" s="29">
        <f>'E4-FinPos'!K34</f>
        <v>0</v>
      </c>
      <c r="K39" s="87">
        <f>'E4-FinPos'!L34</f>
        <v>0</v>
      </c>
    </row>
    <row r="40" spans="1:11" ht="12.75" customHeight="1">
      <c r="A40" s="176" t="s">
        <v>22</v>
      </c>
      <c r="B40" s="30">
        <f>'E4-FinPos'!C39</f>
        <v>0</v>
      </c>
      <c r="C40" s="29">
        <f>'E4-FinPos'!D39</f>
        <v>0</v>
      </c>
      <c r="D40" s="29">
        <f>'E4-FinPos'!E39</f>
        <v>0</v>
      </c>
      <c r="E40" s="29">
        <f>'E4-FinPos'!F39</f>
        <v>0</v>
      </c>
      <c r="F40" s="29">
        <f>'E4-FinPos'!G39</f>
        <v>0</v>
      </c>
      <c r="G40" s="29">
        <f>'E4-FinPos'!H39</f>
        <v>0</v>
      </c>
      <c r="H40" s="29">
        <f>SUM(D40:G40)</f>
        <v>0</v>
      </c>
      <c r="I40" s="29">
        <f>IF(C40=0,B40+H40,C40+H40)</f>
        <v>0</v>
      </c>
      <c r="J40" s="29">
        <f>'E4-FinPos'!K39</f>
        <v>0</v>
      </c>
      <c r="K40" s="87">
        <f>'E4-FinPos'!L39</f>
        <v>0</v>
      </c>
    </row>
    <row r="41" spans="1:11" ht="12.75" customHeight="1">
      <c r="A41" s="176" t="s">
        <v>62</v>
      </c>
      <c r="B41" s="30">
        <f>'E4-FinPos'!C48</f>
        <v>0</v>
      </c>
      <c r="C41" s="29">
        <f>'E4-FinPos'!D48</f>
        <v>0</v>
      </c>
      <c r="D41" s="29">
        <f>'E4-FinPos'!E48</f>
        <v>0</v>
      </c>
      <c r="E41" s="29">
        <f>'E4-FinPos'!F48</f>
        <v>0</v>
      </c>
      <c r="F41" s="29">
        <f>'E4-FinPos'!G48</f>
        <v>0</v>
      </c>
      <c r="G41" s="29">
        <f>'E4-FinPos'!H48</f>
        <v>0</v>
      </c>
      <c r="H41" s="29">
        <f>SUM(D41:G41)</f>
        <v>0</v>
      </c>
      <c r="I41" s="29">
        <f>IF(C41=0,B41+H41,C41+H41)</f>
        <v>0</v>
      </c>
      <c r="J41" s="29">
        <f>'E4-FinPos'!K48</f>
        <v>0</v>
      </c>
      <c r="K41" s="87">
        <f>'E4-FinPos'!L48</f>
        <v>0</v>
      </c>
    </row>
    <row r="42" spans="1:11" ht="4.5" customHeight="1">
      <c r="A42" s="178"/>
      <c r="B42" s="69"/>
      <c r="C42" s="69"/>
      <c r="D42" s="69"/>
      <c r="E42" s="69"/>
      <c r="F42" s="69"/>
      <c r="G42" s="69"/>
      <c r="H42" s="69"/>
      <c r="I42" s="69"/>
      <c r="J42" s="69"/>
      <c r="K42" s="105"/>
    </row>
    <row r="43" spans="1:11" ht="12.75" customHeight="1">
      <c r="A43" s="181" t="s">
        <v>57</v>
      </c>
      <c r="B43" s="29"/>
      <c r="C43" s="29"/>
      <c r="D43" s="29"/>
      <c r="E43" s="29"/>
      <c r="F43" s="29"/>
      <c r="G43" s="29"/>
      <c r="H43" s="29"/>
      <c r="I43" s="29"/>
      <c r="J43" s="29"/>
      <c r="K43" s="87"/>
    </row>
    <row r="44" spans="1:11" ht="12.75" customHeight="1">
      <c r="A44" s="176" t="s">
        <v>178</v>
      </c>
      <c r="B44" s="30">
        <f>'E5-CFlow'!C18</f>
        <v>0</v>
      </c>
      <c r="C44" s="29">
        <f>'E5-CFlow'!D18</f>
        <v>0</v>
      </c>
      <c r="D44" s="29">
        <f>'E5-CFlow'!E18</f>
        <v>0</v>
      </c>
      <c r="E44" s="29">
        <f>'E5-CFlow'!F18</f>
        <v>0</v>
      </c>
      <c r="F44" s="29">
        <f>'E5-CFlow'!G18</f>
        <v>0</v>
      </c>
      <c r="G44" s="29">
        <f>'E5-CFlow'!H18</f>
        <v>0</v>
      </c>
      <c r="H44" s="29">
        <f>SUM(D44:G44)</f>
        <v>0</v>
      </c>
      <c r="I44" s="29">
        <f>IF(C44=0,B44+H44,C44+H44)</f>
        <v>0</v>
      </c>
      <c r="J44" s="29">
        <f>'E5-CFlow'!K18</f>
        <v>0</v>
      </c>
      <c r="K44" s="87">
        <f>'E5-CFlow'!L18</f>
        <v>0</v>
      </c>
    </row>
    <row r="45" spans="1:11" ht="12.75" customHeight="1">
      <c r="A45" s="176" t="s">
        <v>179</v>
      </c>
      <c r="B45" s="30">
        <f>'E5-CFlow'!C28</f>
        <v>0</v>
      </c>
      <c r="C45" s="29">
        <f>'E5-CFlow'!D28</f>
        <v>0</v>
      </c>
      <c r="D45" s="29">
        <f>'E5-CFlow'!E28</f>
        <v>0</v>
      </c>
      <c r="E45" s="29">
        <f>'E5-CFlow'!F28</f>
        <v>0</v>
      </c>
      <c r="F45" s="29">
        <f>'E5-CFlow'!G28</f>
        <v>0</v>
      </c>
      <c r="G45" s="29">
        <f>'E5-CFlow'!H28</f>
        <v>0</v>
      </c>
      <c r="H45" s="29">
        <f>SUM(D45:G45)</f>
        <v>0</v>
      </c>
      <c r="I45" s="29">
        <f>IF(C45=0,B45+H45,C45+H45)</f>
        <v>0</v>
      </c>
      <c r="J45" s="29">
        <f>'E5-CFlow'!K28</f>
        <v>0</v>
      </c>
      <c r="K45" s="87">
        <f>'E5-CFlow'!L28</f>
        <v>0</v>
      </c>
    </row>
    <row r="46" spans="1:11" ht="12.75" customHeight="1">
      <c r="A46" s="176" t="s">
        <v>177</v>
      </c>
      <c r="B46" s="30">
        <f>'E5-CFlow'!C37</f>
        <v>0</v>
      </c>
      <c r="C46" s="29">
        <f>'E5-CFlow'!D37</f>
        <v>0</v>
      </c>
      <c r="D46" s="29">
        <f>'E5-CFlow'!E37</f>
        <v>0</v>
      </c>
      <c r="E46" s="29">
        <f>'E5-CFlow'!F37</f>
        <v>0</v>
      </c>
      <c r="F46" s="29">
        <f>'E5-CFlow'!G37</f>
        <v>0</v>
      </c>
      <c r="G46" s="29">
        <f>'E5-CFlow'!H37</f>
        <v>0</v>
      </c>
      <c r="H46" s="29">
        <f>SUM(D46:G46)</f>
        <v>0</v>
      </c>
      <c r="I46" s="29">
        <f>IF(C46=0,B46+H46,C46+H46)</f>
        <v>0</v>
      </c>
      <c r="J46" s="29">
        <f>'E5-CFlow'!K37</f>
        <v>0</v>
      </c>
      <c r="K46" s="87">
        <f>'E5-CFlow'!L37</f>
        <v>0</v>
      </c>
    </row>
    <row r="47" spans="1:11" ht="12.75" customHeight="1">
      <c r="A47" s="313" t="s">
        <v>26</v>
      </c>
      <c r="B47" s="52">
        <f>'E5-CFlow'!C41</f>
        <v>0</v>
      </c>
      <c r="C47" s="51">
        <f>'E5-CFlow'!D41</f>
        <v>0</v>
      </c>
      <c r="D47" s="51">
        <f>'E5-CFlow'!E41</f>
        <v>0</v>
      </c>
      <c r="E47" s="51">
        <f>'E5-CFlow'!F41</f>
        <v>0</v>
      </c>
      <c r="F47" s="51">
        <f>'E5-CFlow'!G41</f>
        <v>0</v>
      </c>
      <c r="G47" s="51">
        <f>'E5-CFlow'!H41</f>
        <v>0</v>
      </c>
      <c r="H47" s="51">
        <f>SUM(D47:G47)</f>
        <v>0</v>
      </c>
      <c r="I47" s="51">
        <f>IF(C47=0,B47+H47,C47+H47)</f>
        <v>0</v>
      </c>
      <c r="J47" s="51">
        <f>'E5-CFlow'!K41</f>
        <v>0</v>
      </c>
      <c r="K47" s="114">
        <f>'E5-CFlow'!L41</f>
        <v>0</v>
      </c>
    </row>
    <row r="48" spans="1:9" ht="12.75" customHeight="1">
      <c r="A48" s="162" t="s">
        <v>176</v>
      </c>
      <c r="B48" s="62"/>
      <c r="C48" s="62"/>
      <c r="D48" s="62"/>
      <c r="E48" s="62"/>
      <c r="F48" s="62"/>
      <c r="G48" s="62"/>
      <c r="H48" s="62"/>
      <c r="I48" s="62"/>
    </row>
    <row r="49" spans="1:9" ht="12.75" customHeight="1">
      <c r="A49" s="40" t="s">
        <v>436</v>
      </c>
      <c r="B49" s="62"/>
      <c r="C49" s="62"/>
      <c r="D49" s="62"/>
      <c r="E49" s="62"/>
      <c r="F49" s="62"/>
      <c r="G49" s="62"/>
      <c r="H49" s="62"/>
      <c r="I49" s="62"/>
    </row>
    <row r="50" spans="1:9" ht="12.75" customHeight="1">
      <c r="A50" s="159" t="s">
        <v>112</v>
      </c>
      <c r="B50" s="62"/>
      <c r="C50" s="62"/>
      <c r="D50" s="62"/>
      <c r="E50" s="62"/>
      <c r="F50" s="62"/>
      <c r="G50" s="62"/>
      <c r="H50" s="62"/>
      <c r="I50" s="62"/>
    </row>
    <row r="51" ht="12.75">
      <c r="A51" s="76" t="s">
        <v>438</v>
      </c>
    </row>
    <row r="52" ht="12.75">
      <c r="A52" s="76" t="s">
        <v>439</v>
      </c>
    </row>
    <row r="53" ht="12.75">
      <c r="A53" s="76" t="s">
        <v>232</v>
      </c>
    </row>
    <row r="54" ht="12.75">
      <c r="A54" s="159" t="s">
        <v>233</v>
      </c>
    </row>
    <row r="55" ht="12.75">
      <c r="A55" s="159" t="s">
        <v>234</v>
      </c>
    </row>
  </sheetData>
  <sheetProtection/>
  <mergeCells count="2">
    <mergeCell ref="B2:I2"/>
    <mergeCell ref="A1:K1"/>
  </mergeCells>
  <printOptions horizontalCentered="1"/>
  <pageMargins left="0.35433070866141736" right="0.15748031496062992" top="0.7874015748031497" bottom="0.5905511811023623" header="0.5118110236220472" footer="0.3937007874015748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6">
    <tabColor indexed="44"/>
    <pageSetUpPr fitToPage="1"/>
  </sheetPr>
  <dimension ref="A1:L84"/>
  <sheetViews>
    <sheetView showGridLines="0" zoomScalePageLayoutView="0" workbookViewId="0" topLeftCell="A1">
      <pane xSplit="2" ySplit="5" topLeftCell="C3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J52" sqref="J52"/>
    </sheetView>
  </sheetViews>
  <sheetFormatPr defaultColWidth="9.140625" defaultRowHeight="12.75"/>
  <cols>
    <col min="1" max="1" width="35.7109375" style="20" customWidth="1"/>
    <col min="2" max="2" width="3.140625" style="48" customWidth="1"/>
    <col min="3" max="12" width="8.7109375" style="20" customWidth="1"/>
    <col min="13" max="13" width="9.57421875" style="20" customWidth="1"/>
    <col min="14" max="14" width="9.8515625" style="20" customWidth="1"/>
    <col min="15" max="17" width="9.57421875" style="20" customWidth="1"/>
    <col min="18" max="18" width="9.8515625" style="20" customWidth="1"/>
    <col min="19" max="21" width="9.57421875" style="20" customWidth="1"/>
    <col min="22" max="23" width="9.8515625" style="20" customWidth="1"/>
    <col min="24" max="16384" width="9.140625" style="20" customWidth="1"/>
  </cols>
  <sheetData>
    <row r="1" ht="13.5">
      <c r="A1" s="19" t="str">
        <f>MEAB1&amp;"  - "&amp;Date</f>
        <v> - Table E2 Adjustments Budget - Financial Performance (revenue and expenditure)  - 28/02/2010</v>
      </c>
    </row>
    <row r="2" spans="1:12" ht="38.25">
      <c r="A2" s="432" t="str">
        <f>desc</f>
        <v>Description</v>
      </c>
      <c r="B2" s="432" t="str">
        <f>head27</f>
        <v>Ref</v>
      </c>
      <c r="C2" s="431" t="str">
        <f>Head9</f>
        <v>Budget Year 2010/11</v>
      </c>
      <c r="D2" s="428"/>
      <c r="E2" s="428"/>
      <c r="F2" s="428"/>
      <c r="G2" s="428"/>
      <c r="H2" s="428"/>
      <c r="I2" s="428"/>
      <c r="J2" s="429"/>
      <c r="K2" s="21" t="str">
        <f>Head10</f>
        <v>Budget Year +1 2011/12</v>
      </c>
      <c r="L2" s="85" t="str">
        <f>Head11</f>
        <v>Budget Year +2 2012/13</v>
      </c>
    </row>
    <row r="3" spans="1:12" ht="25.5">
      <c r="A3" s="433"/>
      <c r="B3" s="433"/>
      <c r="C3" s="143" t="str">
        <f>Head6</f>
        <v>Original Budget</v>
      </c>
      <c r="D3" s="141" t="str">
        <f>Head54</f>
        <v>Prior Adjusted</v>
      </c>
      <c r="E3" s="141" t="str">
        <f>Head59</f>
        <v>Downward adjusts</v>
      </c>
      <c r="F3" s="141" t="str">
        <f>Head58</f>
        <v>Parent muni.</v>
      </c>
      <c r="G3" s="141" t="str">
        <f>Head53</f>
        <v>Unfore. Unavoid.</v>
      </c>
      <c r="H3" s="141" t="str">
        <f>Head50</f>
        <v>Other Adjusts.</v>
      </c>
      <c r="I3" s="155" t="str">
        <f>Head56</f>
        <v>Total Adjusts.</v>
      </c>
      <c r="J3" s="155" t="str">
        <f>Head7</f>
        <v>Adjusted Budget</v>
      </c>
      <c r="K3" s="108" t="str">
        <f>Head7</f>
        <v>Adjusted Budget</v>
      </c>
      <c r="L3" s="164" t="str">
        <f>Head7</f>
        <v>Adjusted Budget</v>
      </c>
    </row>
    <row r="4" spans="1:12" ht="12.75">
      <c r="A4" s="433"/>
      <c r="B4" s="433"/>
      <c r="C4" s="199"/>
      <c r="D4" s="200">
        <v>1</v>
      </c>
      <c r="E4" s="200">
        <v>2</v>
      </c>
      <c r="F4" s="200">
        <v>3</v>
      </c>
      <c r="G4" s="200">
        <v>4</v>
      </c>
      <c r="H4" s="200">
        <v>5</v>
      </c>
      <c r="I4" s="200">
        <v>6</v>
      </c>
      <c r="J4" s="200">
        <v>7</v>
      </c>
      <c r="K4" s="131"/>
      <c r="L4" s="132"/>
    </row>
    <row r="5" spans="1:12" ht="12.75">
      <c r="A5" s="127" t="s">
        <v>199</v>
      </c>
      <c r="B5" s="128"/>
      <c r="C5" s="201" t="s">
        <v>111</v>
      </c>
      <c r="D5" s="202" t="s">
        <v>325</v>
      </c>
      <c r="E5" s="203" t="s">
        <v>81</v>
      </c>
      <c r="F5" s="203" t="s">
        <v>37</v>
      </c>
      <c r="G5" s="204" t="s">
        <v>139</v>
      </c>
      <c r="H5" s="204" t="s">
        <v>12</v>
      </c>
      <c r="I5" s="204" t="s">
        <v>13</v>
      </c>
      <c r="J5" s="204" t="s">
        <v>14</v>
      </c>
      <c r="K5" s="133"/>
      <c r="L5" s="172"/>
    </row>
    <row r="6" spans="1:12" ht="12.75" customHeight="1">
      <c r="A6" s="23" t="s">
        <v>47</v>
      </c>
      <c r="B6" s="307"/>
      <c r="C6" s="418"/>
      <c r="D6" s="65"/>
      <c r="E6" s="65"/>
      <c r="F6" s="65"/>
      <c r="G6" s="65"/>
      <c r="H6" s="65"/>
      <c r="I6" s="29"/>
      <c r="J6" s="29"/>
      <c r="K6" s="29"/>
      <c r="L6" s="87"/>
    </row>
    <row r="7" spans="1:12" ht="12.75" customHeight="1">
      <c r="A7" s="26" t="s">
        <v>398</v>
      </c>
      <c r="B7" s="307"/>
      <c r="C7" s="214"/>
      <c r="D7" s="215"/>
      <c r="E7" s="215"/>
      <c r="F7" s="215"/>
      <c r="G7" s="215"/>
      <c r="H7" s="215"/>
      <c r="I7" s="29">
        <f aca="true" t="shared" si="0" ref="I7:I23">SUM(E7:H7)</f>
        <v>0</v>
      </c>
      <c r="J7" s="66">
        <f aca="true" t="shared" si="1" ref="J7:J23">IF(D7=0,C7+I7,D7+I7)</f>
        <v>0</v>
      </c>
      <c r="K7" s="215"/>
      <c r="L7" s="216"/>
    </row>
    <row r="8" spans="1:12" ht="12.75" customHeight="1">
      <c r="A8" s="26" t="s">
        <v>429</v>
      </c>
      <c r="B8" s="307"/>
      <c r="C8" s="214"/>
      <c r="D8" s="215"/>
      <c r="E8" s="215"/>
      <c r="F8" s="215"/>
      <c r="G8" s="215"/>
      <c r="H8" s="215"/>
      <c r="I8" s="29">
        <f t="shared" si="0"/>
        <v>0</v>
      </c>
      <c r="J8" s="66">
        <f t="shared" si="1"/>
        <v>0</v>
      </c>
      <c r="K8" s="215"/>
      <c r="L8" s="216"/>
    </row>
    <row r="9" spans="1:12" ht="12.75" customHeight="1">
      <c r="A9" s="26" t="s">
        <v>331</v>
      </c>
      <c r="B9" s="307"/>
      <c r="C9" s="214"/>
      <c r="D9" s="215"/>
      <c r="E9" s="215"/>
      <c r="F9" s="215"/>
      <c r="G9" s="215"/>
      <c r="H9" s="215"/>
      <c r="I9" s="29">
        <f t="shared" si="0"/>
        <v>0</v>
      </c>
      <c r="J9" s="66">
        <f t="shared" si="1"/>
        <v>0</v>
      </c>
      <c r="K9" s="215"/>
      <c r="L9" s="216"/>
    </row>
    <row r="10" spans="1:12" ht="12.75" customHeight="1">
      <c r="A10" s="26" t="s">
        <v>332</v>
      </c>
      <c r="B10" s="307"/>
      <c r="C10" s="214"/>
      <c r="D10" s="215"/>
      <c r="E10" s="215"/>
      <c r="F10" s="215"/>
      <c r="G10" s="215"/>
      <c r="H10" s="215"/>
      <c r="I10" s="29">
        <f t="shared" si="0"/>
        <v>0</v>
      </c>
      <c r="J10" s="66">
        <f t="shared" si="1"/>
        <v>0</v>
      </c>
      <c r="K10" s="215"/>
      <c r="L10" s="216"/>
    </row>
    <row r="11" spans="1:12" ht="12.75" customHeight="1">
      <c r="A11" s="26" t="s">
        <v>333</v>
      </c>
      <c r="B11" s="307"/>
      <c r="C11" s="214"/>
      <c r="D11" s="215"/>
      <c r="E11" s="215"/>
      <c r="F11" s="215"/>
      <c r="G11" s="215"/>
      <c r="H11" s="215"/>
      <c r="I11" s="29">
        <f t="shared" si="0"/>
        <v>0</v>
      </c>
      <c r="J11" s="66">
        <f t="shared" si="1"/>
        <v>0</v>
      </c>
      <c r="K11" s="215"/>
      <c r="L11" s="216"/>
    </row>
    <row r="12" spans="1:12" ht="12.75" customHeight="1">
      <c r="A12" s="26" t="s">
        <v>921</v>
      </c>
      <c r="B12" s="307"/>
      <c r="C12" s="214"/>
      <c r="D12" s="215"/>
      <c r="E12" s="215"/>
      <c r="F12" s="215"/>
      <c r="G12" s="215"/>
      <c r="H12" s="215"/>
      <c r="I12" s="29">
        <f t="shared" si="0"/>
        <v>0</v>
      </c>
      <c r="J12" s="66">
        <f t="shared" si="1"/>
        <v>0</v>
      </c>
      <c r="K12" s="215"/>
      <c r="L12" s="216"/>
    </row>
    <row r="13" spans="1:12" ht="12.75" customHeight="1">
      <c r="A13" s="26" t="s">
        <v>334</v>
      </c>
      <c r="B13" s="307"/>
      <c r="C13" s="214"/>
      <c r="D13" s="215"/>
      <c r="E13" s="215"/>
      <c r="F13" s="215"/>
      <c r="G13" s="215"/>
      <c r="H13" s="215"/>
      <c r="I13" s="29">
        <f t="shared" si="0"/>
        <v>0</v>
      </c>
      <c r="J13" s="66">
        <f t="shared" si="1"/>
        <v>0</v>
      </c>
      <c r="K13" s="215"/>
      <c r="L13" s="216"/>
    </row>
    <row r="14" spans="1:12" ht="12.75" customHeight="1">
      <c r="A14" s="26" t="s">
        <v>431</v>
      </c>
      <c r="B14" s="307"/>
      <c r="C14" s="214"/>
      <c r="D14" s="215"/>
      <c r="E14" s="215"/>
      <c r="F14" s="215"/>
      <c r="G14" s="215"/>
      <c r="H14" s="215"/>
      <c r="I14" s="29">
        <f t="shared" si="0"/>
        <v>0</v>
      </c>
      <c r="J14" s="66">
        <f t="shared" si="1"/>
        <v>0</v>
      </c>
      <c r="K14" s="215"/>
      <c r="L14" s="216"/>
    </row>
    <row r="15" spans="1:12" ht="12.75" customHeight="1">
      <c r="A15" s="26" t="s">
        <v>338</v>
      </c>
      <c r="B15" s="307"/>
      <c r="C15" s="214"/>
      <c r="D15" s="215"/>
      <c r="E15" s="215"/>
      <c r="F15" s="215"/>
      <c r="G15" s="215"/>
      <c r="H15" s="215"/>
      <c r="I15" s="29">
        <f t="shared" si="0"/>
        <v>0</v>
      </c>
      <c r="J15" s="66">
        <f t="shared" si="1"/>
        <v>0</v>
      </c>
      <c r="K15" s="215"/>
      <c r="L15" s="216"/>
    </row>
    <row r="16" spans="1:12" ht="12.75" customHeight="1">
      <c r="A16" s="26" t="s">
        <v>339</v>
      </c>
      <c r="B16" s="307"/>
      <c r="C16" s="214"/>
      <c r="D16" s="215"/>
      <c r="E16" s="215"/>
      <c r="F16" s="215"/>
      <c r="G16" s="215"/>
      <c r="H16" s="215"/>
      <c r="I16" s="29">
        <f t="shared" si="0"/>
        <v>0</v>
      </c>
      <c r="J16" s="66">
        <f t="shared" si="1"/>
        <v>0</v>
      </c>
      <c r="K16" s="215"/>
      <c r="L16" s="216"/>
    </row>
    <row r="17" spans="1:12" ht="12.75" customHeight="1">
      <c r="A17" s="26" t="s">
        <v>392</v>
      </c>
      <c r="B17" s="307"/>
      <c r="C17" s="214"/>
      <c r="D17" s="215"/>
      <c r="E17" s="215"/>
      <c r="F17" s="215"/>
      <c r="G17" s="215"/>
      <c r="H17" s="215"/>
      <c r="I17" s="29">
        <f t="shared" si="0"/>
        <v>0</v>
      </c>
      <c r="J17" s="66">
        <f t="shared" si="1"/>
        <v>0</v>
      </c>
      <c r="K17" s="215"/>
      <c r="L17" s="216"/>
    </row>
    <row r="18" spans="1:12" ht="12.75" customHeight="1">
      <c r="A18" s="59" t="s">
        <v>340</v>
      </c>
      <c r="B18" s="307"/>
      <c r="C18" s="214"/>
      <c r="D18" s="215"/>
      <c r="E18" s="215"/>
      <c r="F18" s="215"/>
      <c r="G18" s="215"/>
      <c r="H18" s="215"/>
      <c r="I18" s="29">
        <f t="shared" si="0"/>
        <v>0</v>
      </c>
      <c r="J18" s="66">
        <f t="shared" si="1"/>
        <v>0</v>
      </c>
      <c r="K18" s="215"/>
      <c r="L18" s="216"/>
    </row>
    <row r="19" spans="1:12" ht="12.75" customHeight="1">
      <c r="A19" s="26" t="s">
        <v>341</v>
      </c>
      <c r="B19" s="307"/>
      <c r="C19" s="214"/>
      <c r="D19" s="215"/>
      <c r="E19" s="215"/>
      <c r="F19" s="215"/>
      <c r="G19" s="215"/>
      <c r="H19" s="215"/>
      <c r="I19" s="29">
        <f t="shared" si="0"/>
        <v>0</v>
      </c>
      <c r="J19" s="66">
        <f t="shared" si="1"/>
        <v>0</v>
      </c>
      <c r="K19" s="215"/>
      <c r="L19" s="216"/>
    </row>
    <row r="20" spans="1:12" ht="12.75" customHeight="1">
      <c r="A20" s="26" t="s">
        <v>120</v>
      </c>
      <c r="B20" s="307"/>
      <c r="C20" s="214"/>
      <c r="D20" s="215"/>
      <c r="E20" s="215"/>
      <c r="F20" s="215"/>
      <c r="G20" s="215"/>
      <c r="H20" s="215"/>
      <c r="I20" s="29">
        <f t="shared" si="0"/>
        <v>0</v>
      </c>
      <c r="J20" s="66">
        <f t="shared" si="1"/>
        <v>0</v>
      </c>
      <c r="K20" s="215"/>
      <c r="L20" s="216"/>
    </row>
    <row r="21" spans="1:12" ht="12.75" customHeight="1">
      <c r="A21" s="274" t="s">
        <v>914</v>
      </c>
      <c r="B21" s="307"/>
      <c r="C21" s="214"/>
      <c r="D21" s="215"/>
      <c r="E21" s="215"/>
      <c r="F21" s="215"/>
      <c r="G21" s="215"/>
      <c r="H21" s="215"/>
      <c r="I21" s="29">
        <f t="shared" si="0"/>
        <v>0</v>
      </c>
      <c r="J21" s="66">
        <f t="shared" si="1"/>
        <v>0</v>
      </c>
      <c r="K21" s="215"/>
      <c r="L21" s="216"/>
    </row>
    <row r="22" spans="1:12" ht="12.75" customHeight="1">
      <c r="A22" s="59" t="s">
        <v>18</v>
      </c>
      <c r="B22" s="307"/>
      <c r="C22" s="214"/>
      <c r="D22" s="215"/>
      <c r="E22" s="215"/>
      <c r="F22" s="215"/>
      <c r="G22" s="215"/>
      <c r="H22" s="215"/>
      <c r="I22" s="29">
        <f t="shared" si="0"/>
        <v>0</v>
      </c>
      <c r="J22" s="66">
        <f t="shared" si="1"/>
        <v>0</v>
      </c>
      <c r="K22" s="215"/>
      <c r="L22" s="216"/>
    </row>
    <row r="23" spans="1:12" ht="12.75" customHeight="1">
      <c r="A23" s="26" t="s">
        <v>342</v>
      </c>
      <c r="B23" s="307"/>
      <c r="C23" s="217"/>
      <c r="D23" s="218"/>
      <c r="E23" s="218"/>
      <c r="F23" s="218"/>
      <c r="G23" s="218"/>
      <c r="H23" s="218"/>
      <c r="I23" s="29">
        <f t="shared" si="0"/>
        <v>0</v>
      </c>
      <c r="J23" s="66">
        <f t="shared" si="1"/>
        <v>0</v>
      </c>
      <c r="K23" s="218"/>
      <c r="L23" s="219"/>
    </row>
    <row r="24" spans="1:12" ht="25.5" customHeight="1">
      <c r="A24" s="275" t="s">
        <v>542</v>
      </c>
      <c r="B24" s="113"/>
      <c r="C24" s="336">
        <f aca="true" t="shared" si="2" ref="C24:L24">SUM(C7:C23)</f>
        <v>0</v>
      </c>
      <c r="D24" s="334">
        <f t="shared" si="2"/>
        <v>0</v>
      </c>
      <c r="E24" s="334">
        <f t="shared" si="2"/>
        <v>0</v>
      </c>
      <c r="F24" s="334">
        <f t="shared" si="2"/>
        <v>0</v>
      </c>
      <c r="G24" s="334">
        <f t="shared" si="2"/>
        <v>0</v>
      </c>
      <c r="H24" s="334">
        <f t="shared" si="2"/>
        <v>0</v>
      </c>
      <c r="I24" s="334">
        <f t="shared" si="2"/>
        <v>0</v>
      </c>
      <c r="J24" s="334">
        <f t="shared" si="2"/>
        <v>0</v>
      </c>
      <c r="K24" s="334">
        <f t="shared" si="2"/>
        <v>0</v>
      </c>
      <c r="L24" s="335">
        <f t="shared" si="2"/>
        <v>0</v>
      </c>
    </row>
    <row r="25" spans="1:12" ht="4.5" customHeight="1">
      <c r="A25" s="27"/>
      <c r="B25" s="94"/>
      <c r="C25" s="30"/>
      <c r="D25" s="29"/>
      <c r="E25" s="29"/>
      <c r="F25" s="29"/>
      <c r="G25" s="29"/>
      <c r="H25" s="29"/>
      <c r="I25" s="29"/>
      <c r="J25" s="29"/>
      <c r="K25" s="29"/>
      <c r="L25" s="87"/>
    </row>
    <row r="26" spans="1:12" ht="12.75" customHeight="1">
      <c r="A26" s="23" t="s">
        <v>48</v>
      </c>
      <c r="B26" s="100"/>
      <c r="C26" s="30"/>
      <c r="D26" s="29"/>
      <c r="E26" s="29"/>
      <c r="F26" s="29"/>
      <c r="G26" s="29"/>
      <c r="H26" s="29"/>
      <c r="I26" s="29"/>
      <c r="J26" s="29"/>
      <c r="K26" s="29"/>
      <c r="L26" s="87"/>
    </row>
    <row r="27" spans="1:12" ht="12.75" customHeight="1">
      <c r="A27" s="26" t="s">
        <v>343</v>
      </c>
      <c r="B27" s="97"/>
      <c r="C27" s="214"/>
      <c r="D27" s="215"/>
      <c r="E27" s="215"/>
      <c r="F27" s="215"/>
      <c r="G27" s="215"/>
      <c r="H27" s="215"/>
      <c r="I27" s="29">
        <f aca="true" t="shared" si="3" ref="I27:I38">SUM(E27:H27)</f>
        <v>0</v>
      </c>
      <c r="J27" s="29">
        <f aca="true" t="shared" si="4" ref="J27:J38">IF(D27=0,C27+I27,D27+I27)</f>
        <v>0</v>
      </c>
      <c r="K27" s="215"/>
      <c r="L27" s="216"/>
    </row>
    <row r="28" spans="1:12" ht="12.75" customHeight="1">
      <c r="A28" s="26" t="s">
        <v>440</v>
      </c>
      <c r="B28" s="94"/>
      <c r="C28" s="214"/>
      <c r="D28" s="215"/>
      <c r="E28" s="215"/>
      <c r="F28" s="215"/>
      <c r="G28" s="215"/>
      <c r="H28" s="215"/>
      <c r="I28" s="29">
        <f t="shared" si="3"/>
        <v>0</v>
      </c>
      <c r="J28" s="29">
        <f t="shared" si="4"/>
        <v>0</v>
      </c>
      <c r="K28" s="215"/>
      <c r="L28" s="216"/>
    </row>
    <row r="29" spans="1:12" ht="12.75" customHeight="1">
      <c r="A29" s="59" t="s">
        <v>145</v>
      </c>
      <c r="B29" s="97"/>
      <c r="C29" s="214"/>
      <c r="D29" s="215"/>
      <c r="E29" s="215"/>
      <c r="F29" s="215"/>
      <c r="G29" s="215"/>
      <c r="H29" s="215"/>
      <c r="I29" s="29">
        <f t="shared" si="3"/>
        <v>0</v>
      </c>
      <c r="J29" s="29">
        <f t="shared" si="4"/>
        <v>0</v>
      </c>
      <c r="K29" s="215"/>
      <c r="L29" s="216"/>
    </row>
    <row r="30" spans="1:12" ht="12.75" customHeight="1">
      <c r="A30" s="59" t="s">
        <v>344</v>
      </c>
      <c r="B30" s="97"/>
      <c r="C30" s="214"/>
      <c r="D30" s="215"/>
      <c r="E30" s="215"/>
      <c r="F30" s="215"/>
      <c r="G30" s="215"/>
      <c r="H30" s="215"/>
      <c r="I30" s="29">
        <f t="shared" si="3"/>
        <v>0</v>
      </c>
      <c r="J30" s="29">
        <f t="shared" si="4"/>
        <v>0</v>
      </c>
      <c r="K30" s="215"/>
      <c r="L30" s="216"/>
    </row>
    <row r="31" spans="1:12" ht="12.75" customHeight="1">
      <c r="A31" s="59" t="s">
        <v>193</v>
      </c>
      <c r="B31" s="97"/>
      <c r="C31" s="214"/>
      <c r="D31" s="215"/>
      <c r="E31" s="215"/>
      <c r="F31" s="215"/>
      <c r="G31" s="215"/>
      <c r="H31" s="215"/>
      <c r="I31" s="29">
        <f t="shared" si="3"/>
        <v>0</v>
      </c>
      <c r="J31" s="29">
        <f t="shared" si="4"/>
        <v>0</v>
      </c>
      <c r="K31" s="215"/>
      <c r="L31" s="216"/>
    </row>
    <row r="32" spans="1:12" ht="12.75" customHeight="1">
      <c r="A32" s="59" t="s">
        <v>17</v>
      </c>
      <c r="B32" s="97"/>
      <c r="C32" s="214"/>
      <c r="D32" s="215"/>
      <c r="E32" s="215"/>
      <c r="F32" s="215"/>
      <c r="G32" s="215"/>
      <c r="H32" s="215"/>
      <c r="I32" s="29">
        <f t="shared" si="3"/>
        <v>0</v>
      </c>
      <c r="J32" s="29">
        <f t="shared" si="4"/>
        <v>0</v>
      </c>
      <c r="K32" s="215"/>
      <c r="L32" s="216"/>
    </row>
    <row r="33" spans="1:12" ht="12.75" customHeight="1">
      <c r="A33" s="59" t="s">
        <v>345</v>
      </c>
      <c r="B33" s="97"/>
      <c r="C33" s="214"/>
      <c r="D33" s="215"/>
      <c r="E33" s="215"/>
      <c r="F33" s="215"/>
      <c r="G33" s="215"/>
      <c r="H33" s="215"/>
      <c r="I33" s="29">
        <f t="shared" si="3"/>
        <v>0</v>
      </c>
      <c r="J33" s="29">
        <f t="shared" si="4"/>
        <v>0</v>
      </c>
      <c r="K33" s="215"/>
      <c r="L33" s="216"/>
    </row>
    <row r="34" spans="1:12" ht="12.75" customHeight="1">
      <c r="A34" s="59" t="s">
        <v>390</v>
      </c>
      <c r="B34" s="97"/>
      <c r="C34" s="214"/>
      <c r="D34" s="215"/>
      <c r="E34" s="215"/>
      <c r="F34" s="215"/>
      <c r="G34" s="215"/>
      <c r="H34" s="215"/>
      <c r="I34" s="29">
        <f t="shared" si="3"/>
        <v>0</v>
      </c>
      <c r="J34" s="29">
        <f t="shared" si="4"/>
        <v>0</v>
      </c>
      <c r="K34" s="215"/>
      <c r="L34" s="216"/>
    </row>
    <row r="35" spans="1:12" ht="12.75" customHeight="1">
      <c r="A35" s="59" t="s">
        <v>346</v>
      </c>
      <c r="B35" s="97"/>
      <c r="C35" s="214"/>
      <c r="D35" s="215"/>
      <c r="E35" s="215"/>
      <c r="F35" s="215"/>
      <c r="G35" s="215"/>
      <c r="H35" s="215"/>
      <c r="I35" s="29">
        <f t="shared" si="3"/>
        <v>0</v>
      </c>
      <c r="J35" s="29">
        <f t="shared" si="4"/>
        <v>0</v>
      </c>
      <c r="K35" s="215"/>
      <c r="L35" s="216"/>
    </row>
    <row r="36" spans="1:12" ht="12.75" customHeight="1">
      <c r="A36" s="295" t="s">
        <v>543</v>
      </c>
      <c r="B36" s="97"/>
      <c r="C36" s="214"/>
      <c r="D36" s="215"/>
      <c r="E36" s="215"/>
      <c r="F36" s="215"/>
      <c r="G36" s="215"/>
      <c r="H36" s="215"/>
      <c r="I36" s="29">
        <f t="shared" si="3"/>
        <v>0</v>
      </c>
      <c r="J36" s="29">
        <f t="shared" si="4"/>
        <v>0</v>
      </c>
      <c r="K36" s="215"/>
      <c r="L36" s="216"/>
    </row>
    <row r="37" spans="1:12" ht="12.75" customHeight="1">
      <c r="A37" s="59" t="s">
        <v>2</v>
      </c>
      <c r="B37" s="97"/>
      <c r="C37" s="214"/>
      <c r="D37" s="215"/>
      <c r="E37" s="215"/>
      <c r="F37" s="215"/>
      <c r="G37" s="215"/>
      <c r="H37" s="215"/>
      <c r="I37" s="29">
        <f t="shared" si="3"/>
        <v>0</v>
      </c>
      <c r="J37" s="29">
        <f t="shared" si="4"/>
        <v>0</v>
      </c>
      <c r="K37" s="215"/>
      <c r="L37" s="216"/>
    </row>
    <row r="38" spans="1:12" ht="12.75" customHeight="1">
      <c r="A38" s="26" t="s">
        <v>109</v>
      </c>
      <c r="B38" s="94"/>
      <c r="C38" s="214"/>
      <c r="D38" s="215"/>
      <c r="E38" s="215"/>
      <c r="F38" s="215"/>
      <c r="G38" s="215"/>
      <c r="H38" s="215"/>
      <c r="I38" s="29">
        <f t="shared" si="3"/>
        <v>0</v>
      </c>
      <c r="J38" s="29">
        <f t="shared" si="4"/>
        <v>0</v>
      </c>
      <c r="K38" s="215"/>
      <c r="L38" s="216"/>
    </row>
    <row r="39" spans="1:12" ht="12.75" customHeight="1">
      <c r="A39" s="61" t="s">
        <v>50</v>
      </c>
      <c r="B39" s="113"/>
      <c r="C39" s="50">
        <f aca="true" t="shared" si="5" ref="C39:L39">SUM(C27:C38)</f>
        <v>0</v>
      </c>
      <c r="D39" s="49">
        <f t="shared" si="5"/>
        <v>0</v>
      </c>
      <c r="E39" s="49">
        <f t="shared" si="5"/>
        <v>0</v>
      </c>
      <c r="F39" s="49">
        <f t="shared" si="5"/>
        <v>0</v>
      </c>
      <c r="G39" s="49">
        <f>SUM(G27:G38)</f>
        <v>0</v>
      </c>
      <c r="H39" s="49">
        <f>SUM(H27:H38)</f>
        <v>0</v>
      </c>
      <c r="I39" s="49">
        <f>SUM(I27:I38)</f>
        <v>0</v>
      </c>
      <c r="J39" s="49">
        <f t="shared" si="5"/>
        <v>0</v>
      </c>
      <c r="K39" s="49">
        <f t="shared" si="5"/>
        <v>0</v>
      </c>
      <c r="L39" s="88">
        <f t="shared" si="5"/>
        <v>0</v>
      </c>
    </row>
    <row r="40" spans="1:12" ht="12.75" customHeight="1">
      <c r="A40" s="60" t="s">
        <v>51</v>
      </c>
      <c r="B40" s="94"/>
      <c r="C40" s="30">
        <f>C24-C39</f>
        <v>0</v>
      </c>
      <c r="D40" s="29">
        <f aca="true" t="shared" si="6" ref="D40:L40">D24-D39</f>
        <v>0</v>
      </c>
      <c r="E40" s="29">
        <f t="shared" si="6"/>
        <v>0</v>
      </c>
      <c r="F40" s="29">
        <f t="shared" si="6"/>
        <v>0</v>
      </c>
      <c r="G40" s="29">
        <f t="shared" si="6"/>
        <v>0</v>
      </c>
      <c r="H40" s="29">
        <f t="shared" si="6"/>
        <v>0</v>
      </c>
      <c r="I40" s="29">
        <f t="shared" si="6"/>
        <v>0</v>
      </c>
      <c r="J40" s="29">
        <f t="shared" si="6"/>
        <v>0</v>
      </c>
      <c r="K40" s="29">
        <f t="shared" si="6"/>
        <v>0</v>
      </c>
      <c r="L40" s="87">
        <f t="shared" si="6"/>
        <v>0</v>
      </c>
    </row>
    <row r="41" spans="1:12" ht="12.75" customHeight="1">
      <c r="A41" s="26" t="s">
        <v>425</v>
      </c>
      <c r="B41" s="94"/>
      <c r="C41" s="214"/>
      <c r="D41" s="215"/>
      <c r="E41" s="215"/>
      <c r="F41" s="215"/>
      <c r="G41" s="215"/>
      <c r="H41" s="215"/>
      <c r="I41" s="29">
        <f>SUM(E41:H41)</f>
        <v>0</v>
      </c>
      <c r="J41" s="29">
        <f>IF(D41=0,C41+I41,D41+I41)</f>
        <v>0</v>
      </c>
      <c r="K41" s="215"/>
      <c r="L41" s="216"/>
    </row>
    <row r="42" spans="1:12" ht="12.75" customHeight="1">
      <c r="A42" s="274" t="s">
        <v>922</v>
      </c>
      <c r="B42" s="94"/>
      <c r="C42" s="214"/>
      <c r="D42" s="215"/>
      <c r="E42" s="215"/>
      <c r="F42" s="215"/>
      <c r="G42" s="215"/>
      <c r="H42" s="215"/>
      <c r="I42" s="29">
        <f>SUM(E42:H42)</f>
        <v>0</v>
      </c>
      <c r="J42" s="29">
        <f>IF(D42=0,C42+I42,D42+I42)</f>
        <v>0</v>
      </c>
      <c r="K42" s="215"/>
      <c r="L42" s="216"/>
    </row>
    <row r="43" spans="1:12" ht="12.75" customHeight="1">
      <c r="A43" s="117" t="s">
        <v>63</v>
      </c>
      <c r="B43" s="118"/>
      <c r="C43" s="217"/>
      <c r="D43" s="218"/>
      <c r="E43" s="218"/>
      <c r="F43" s="218"/>
      <c r="G43" s="218"/>
      <c r="H43" s="218"/>
      <c r="I43" s="64">
        <f>SUM(E43:H43)</f>
        <v>0</v>
      </c>
      <c r="J43" s="64">
        <f>IF(D43=0,C43+I43,D43+I43)</f>
        <v>0</v>
      </c>
      <c r="K43" s="218"/>
      <c r="L43" s="219"/>
    </row>
    <row r="44" spans="1:12" ht="12.75" customHeight="1">
      <c r="A44" s="119" t="s">
        <v>426</v>
      </c>
      <c r="B44" s="120"/>
      <c r="C44" s="121">
        <f>C40+SUM(C41:C43)</f>
        <v>0</v>
      </c>
      <c r="D44" s="122">
        <f aca="true" t="shared" si="7" ref="D44:L44">D40+SUM(D41:D43)</f>
        <v>0</v>
      </c>
      <c r="E44" s="122">
        <f t="shared" si="7"/>
        <v>0</v>
      </c>
      <c r="F44" s="122">
        <f t="shared" si="7"/>
        <v>0</v>
      </c>
      <c r="G44" s="122">
        <f t="shared" si="7"/>
        <v>0</v>
      </c>
      <c r="H44" s="122">
        <f t="shared" si="7"/>
        <v>0</v>
      </c>
      <c r="I44" s="122">
        <f t="shared" si="7"/>
        <v>0</v>
      </c>
      <c r="J44" s="122">
        <f>J40+SUM(J41:J43)</f>
        <v>0</v>
      </c>
      <c r="K44" s="122">
        <f t="shared" si="7"/>
        <v>0</v>
      </c>
      <c r="L44" s="123">
        <f t="shared" si="7"/>
        <v>0</v>
      </c>
    </row>
    <row r="45" spans="1:12" ht="12.75" customHeight="1">
      <c r="A45" s="26" t="s">
        <v>30</v>
      </c>
      <c r="B45" s="94"/>
      <c r="C45" s="214"/>
      <c r="D45" s="215"/>
      <c r="E45" s="218"/>
      <c r="F45" s="218"/>
      <c r="G45" s="218"/>
      <c r="H45" s="218"/>
      <c r="I45" s="64">
        <f>SUM(E45:H45)</f>
        <v>0</v>
      </c>
      <c r="J45" s="64">
        <f>IF(D45=0,C45+I45,D45+I45)</f>
        <v>0</v>
      </c>
      <c r="K45" s="215"/>
      <c r="L45" s="216"/>
    </row>
    <row r="46" spans="1:12" ht="12.75" customHeight="1">
      <c r="A46" s="35" t="s">
        <v>369</v>
      </c>
      <c r="B46" s="116"/>
      <c r="C46" s="37">
        <f>C44-C45</f>
        <v>0</v>
      </c>
      <c r="D46" s="36">
        <f aca="true" t="shared" si="8" ref="D46:L46">D44-D45</f>
        <v>0</v>
      </c>
      <c r="E46" s="36">
        <f t="shared" si="8"/>
        <v>0</v>
      </c>
      <c r="F46" s="36">
        <f t="shared" si="8"/>
        <v>0</v>
      </c>
      <c r="G46" s="36">
        <f t="shared" si="8"/>
        <v>0</v>
      </c>
      <c r="H46" s="36">
        <f t="shared" si="8"/>
        <v>0</v>
      </c>
      <c r="I46" s="36">
        <f t="shared" si="8"/>
        <v>0</v>
      </c>
      <c r="J46" s="36">
        <f t="shared" si="8"/>
        <v>0</v>
      </c>
      <c r="K46" s="36">
        <f t="shared" si="8"/>
        <v>0</v>
      </c>
      <c r="L46" s="115">
        <f t="shared" si="8"/>
        <v>0</v>
      </c>
    </row>
    <row r="47" spans="1:12" ht="12.75" customHeight="1">
      <c r="A47" s="400" t="s">
        <v>176</v>
      </c>
      <c r="B47" s="68"/>
      <c r="C47" s="401"/>
      <c r="D47" s="401"/>
      <c r="E47" s="401"/>
      <c r="F47" s="401"/>
      <c r="G47" s="401"/>
      <c r="H47" s="401"/>
      <c r="I47" s="402"/>
      <c r="J47" s="402"/>
      <c r="K47" s="401"/>
      <c r="L47" s="401"/>
    </row>
    <row r="48" spans="1:12" ht="12.75" customHeight="1">
      <c r="A48" s="403" t="s">
        <v>531</v>
      </c>
      <c r="B48" s="68"/>
      <c r="C48" s="401"/>
      <c r="D48" s="401"/>
      <c r="E48" s="401"/>
      <c r="F48" s="401"/>
      <c r="G48" s="401"/>
      <c r="H48" s="401"/>
      <c r="I48" s="402"/>
      <c r="J48" s="402"/>
      <c r="K48" s="401"/>
      <c r="L48" s="401"/>
    </row>
    <row r="49" spans="1:12" ht="12.75" customHeight="1">
      <c r="A49" s="403" t="s">
        <v>532</v>
      </c>
      <c r="B49" s="68"/>
      <c r="C49" s="401"/>
      <c r="D49" s="401"/>
      <c r="E49" s="401"/>
      <c r="F49" s="401"/>
      <c r="G49" s="401"/>
      <c r="H49" s="401"/>
      <c r="I49" s="402"/>
      <c r="J49" s="402"/>
      <c r="K49" s="401"/>
      <c r="L49" s="401"/>
    </row>
    <row r="50" spans="1:12" ht="12.75" customHeight="1">
      <c r="A50" s="403" t="s">
        <v>533</v>
      </c>
      <c r="B50" s="68"/>
      <c r="C50" s="401"/>
      <c r="D50" s="401"/>
      <c r="E50" s="401"/>
      <c r="F50" s="401"/>
      <c r="G50" s="401"/>
      <c r="H50" s="401"/>
      <c r="I50" s="402"/>
      <c r="J50" s="402"/>
      <c r="K50" s="401"/>
      <c r="L50" s="401"/>
    </row>
    <row r="51" spans="1:12" ht="12.75" customHeight="1">
      <c r="A51" s="403" t="s">
        <v>930</v>
      </c>
      <c r="B51" s="68"/>
      <c r="C51" s="401"/>
      <c r="D51" s="401"/>
      <c r="E51" s="401"/>
      <c r="F51" s="401"/>
      <c r="G51" s="401"/>
      <c r="H51" s="401"/>
      <c r="I51" s="402"/>
      <c r="J51" s="402"/>
      <c r="K51" s="401"/>
      <c r="L51" s="401"/>
    </row>
    <row r="52" spans="1:12" ht="12.75" customHeight="1">
      <c r="A52" s="162"/>
      <c r="B52" s="68"/>
      <c r="C52" s="63"/>
      <c r="D52" s="63"/>
      <c r="E52" s="63"/>
      <c r="F52" s="63"/>
      <c r="G52" s="63"/>
      <c r="H52" s="63"/>
      <c r="I52" s="63"/>
      <c r="J52" s="63"/>
      <c r="K52" s="63"/>
      <c r="L52" s="62"/>
    </row>
    <row r="53" spans="1:2" ht="11.25" customHeight="1">
      <c r="A53" s="76"/>
      <c r="B53" s="20"/>
    </row>
    <row r="54" spans="1:2" ht="11.25" customHeight="1">
      <c r="A54" s="159"/>
      <c r="B54" s="20"/>
    </row>
    <row r="55" spans="1:2" ht="11.25" customHeight="1">
      <c r="A55" s="76"/>
      <c r="B55" s="20"/>
    </row>
    <row r="56" spans="1:2" ht="11.25" customHeight="1">
      <c r="A56" s="76"/>
      <c r="B56" s="20"/>
    </row>
    <row r="57" spans="1:2" ht="11.25" customHeight="1">
      <c r="A57" s="76"/>
      <c r="B57" s="20"/>
    </row>
    <row r="58" spans="1:2" ht="11.25" customHeight="1">
      <c r="A58" s="159"/>
      <c r="B58" s="20"/>
    </row>
    <row r="59" spans="1:2" ht="11.25" customHeight="1">
      <c r="A59" s="159"/>
      <c r="B59" s="20"/>
    </row>
    <row r="60" ht="11.25" customHeight="1">
      <c r="B60" s="20"/>
    </row>
    <row r="61" ht="11.25" customHeight="1">
      <c r="B61" s="20"/>
    </row>
    <row r="62" ht="11.25" customHeight="1">
      <c r="B62" s="20"/>
    </row>
    <row r="63" ht="11.25" customHeight="1">
      <c r="B63" s="20"/>
    </row>
    <row r="64" ht="11.25" customHeight="1">
      <c r="B64" s="20"/>
    </row>
    <row r="65" ht="11.25" customHeight="1">
      <c r="B65" s="20"/>
    </row>
    <row r="66" ht="11.25" customHeight="1">
      <c r="B66" s="20"/>
    </row>
    <row r="67" ht="11.25" customHeight="1">
      <c r="B67" s="20"/>
    </row>
    <row r="68" ht="11.25" customHeight="1">
      <c r="B68" s="20"/>
    </row>
    <row r="69" ht="11.25" customHeight="1">
      <c r="B69" s="20"/>
    </row>
    <row r="70" ht="11.25" customHeight="1">
      <c r="B70" s="20"/>
    </row>
    <row r="71" ht="11.25" customHeight="1">
      <c r="B71" s="20"/>
    </row>
    <row r="72" ht="11.25" customHeight="1">
      <c r="B72" s="20"/>
    </row>
    <row r="73" ht="11.25" customHeight="1">
      <c r="B73" s="20"/>
    </row>
    <row r="74" ht="11.25" customHeight="1">
      <c r="B74" s="20"/>
    </row>
    <row r="75" ht="11.25" customHeight="1">
      <c r="B75" s="20"/>
    </row>
    <row r="76" ht="11.25" customHeight="1">
      <c r="B76" s="20"/>
    </row>
    <row r="77" ht="11.25" customHeight="1">
      <c r="B77" s="20"/>
    </row>
    <row r="78" ht="11.25" customHeight="1">
      <c r="B78" s="20"/>
    </row>
    <row r="79" ht="11.25" customHeight="1">
      <c r="B79" s="20"/>
    </row>
    <row r="80" ht="11.25" customHeight="1">
      <c r="B80" s="20"/>
    </row>
    <row r="81" ht="11.25" customHeight="1">
      <c r="B81" s="20"/>
    </row>
    <row r="82" ht="11.25" customHeight="1">
      <c r="B82" s="20"/>
    </row>
    <row r="83" ht="11.25" customHeight="1">
      <c r="B83" s="20"/>
    </row>
    <row r="84" ht="11.25" customHeight="1">
      <c r="B84" s="20"/>
    </row>
    <row r="85" ht="11.25" customHeight="1"/>
  </sheetData>
  <sheetProtection/>
  <mergeCells count="3">
    <mergeCell ref="C2:J2"/>
    <mergeCell ref="B2:B4"/>
    <mergeCell ref="A2:A4"/>
  </mergeCells>
  <dataValidations count="1">
    <dataValidation type="whole" allowBlank="1" showInputMessage="1" showErrorMessage="1" sqref="K45:L45 C7:H23 C27:H38 K27:L38 C41:H43 K41:L43 C45:H45 K7:L23">
      <formula1>-999999999999</formula1>
      <formula2>999999999999</formula2>
    </dataValidation>
  </dataValidations>
  <printOptions horizontalCentered="1"/>
  <pageMargins left="0.35433070866141736" right="0.15748031496062992" top="0.7874015748031497" bottom="0.5905511811023623" header="0.5118110236220472" footer="0.3937007874015748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7">
    <tabColor indexed="44"/>
    <pageSetUpPr fitToPage="1"/>
  </sheetPr>
  <dimension ref="A1:L51"/>
  <sheetViews>
    <sheetView showGridLines="0" zoomScalePageLayoutView="0" workbookViewId="0" topLeftCell="A1">
      <pane xSplit="2" ySplit="5" topLeftCell="C3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39" sqref="D39"/>
    </sheetView>
  </sheetViews>
  <sheetFormatPr defaultColWidth="9.140625" defaultRowHeight="12.75"/>
  <cols>
    <col min="1" max="1" width="35.7109375" style="20" customWidth="1"/>
    <col min="2" max="2" width="3.140625" style="48" customWidth="1"/>
    <col min="3" max="12" width="8.7109375" style="20" customWidth="1"/>
    <col min="13" max="13" width="9.8515625" style="20" customWidth="1"/>
    <col min="14" max="14" width="9.57421875" style="20" customWidth="1"/>
    <col min="15" max="15" width="9.8515625" style="20" customWidth="1"/>
    <col min="16" max="18" width="9.57421875" style="20" customWidth="1"/>
    <col min="19" max="19" width="9.8515625" style="20" customWidth="1"/>
    <col min="20" max="22" width="9.57421875" style="20" customWidth="1"/>
    <col min="23" max="24" width="9.8515625" style="20" customWidth="1"/>
    <col min="25" max="16384" width="9.140625" style="20" customWidth="1"/>
  </cols>
  <sheetData>
    <row r="1" ht="13.5">
      <c r="A1" s="19" t="str">
        <f>MEAB2&amp;" - "&amp;Date</f>
        <v> - Table E3 Adjustments Capital Expenditure Budget by vote and funding - 28/02/2010</v>
      </c>
    </row>
    <row r="2" spans="1:12" ht="38.25">
      <c r="A2" s="432" t="str">
        <f>Vdesc</f>
        <v>Vote Description</v>
      </c>
      <c r="B2" s="432" t="str">
        <f>head27</f>
        <v>Ref</v>
      </c>
      <c r="C2" s="431" t="str">
        <f>Head9</f>
        <v>Budget Year 2010/11</v>
      </c>
      <c r="D2" s="428"/>
      <c r="E2" s="428"/>
      <c r="F2" s="428"/>
      <c r="G2" s="428"/>
      <c r="H2" s="428"/>
      <c r="I2" s="428"/>
      <c r="J2" s="429"/>
      <c r="K2" s="21" t="str">
        <f>Head10</f>
        <v>Budget Year +1 2011/12</v>
      </c>
      <c r="L2" s="85" t="str">
        <f>Head11</f>
        <v>Budget Year +2 2012/13</v>
      </c>
    </row>
    <row r="3" spans="1:12" ht="25.5">
      <c r="A3" s="433"/>
      <c r="B3" s="433"/>
      <c r="C3" s="143" t="str">
        <f>Head6</f>
        <v>Original Budget</v>
      </c>
      <c r="D3" s="141" t="str">
        <f>Head54</f>
        <v>Prior Adjusted</v>
      </c>
      <c r="E3" s="141" t="str">
        <f>Head59</f>
        <v>Downward adjusts</v>
      </c>
      <c r="F3" s="141" t="str">
        <f>Head58</f>
        <v>Parent muni.</v>
      </c>
      <c r="G3" s="141" t="str">
        <f>Head53</f>
        <v>Unfore. Unavoid.</v>
      </c>
      <c r="H3" s="141" t="str">
        <f>Head50</f>
        <v>Other Adjusts.</v>
      </c>
      <c r="I3" s="155" t="str">
        <f>Head56</f>
        <v>Total Adjusts.</v>
      </c>
      <c r="J3" s="155" t="str">
        <f>Head7</f>
        <v>Adjusted Budget</v>
      </c>
      <c r="K3" s="108" t="str">
        <f>Head7</f>
        <v>Adjusted Budget</v>
      </c>
      <c r="L3" s="164" t="str">
        <f>Head7</f>
        <v>Adjusted Budget</v>
      </c>
    </row>
    <row r="4" spans="1:12" ht="12.75">
      <c r="A4" s="433"/>
      <c r="B4" s="433"/>
      <c r="C4" s="199"/>
      <c r="D4" s="200">
        <v>1</v>
      </c>
      <c r="E4" s="200">
        <v>2</v>
      </c>
      <c r="F4" s="200">
        <v>3</v>
      </c>
      <c r="G4" s="200">
        <v>4</v>
      </c>
      <c r="H4" s="200">
        <v>5</v>
      </c>
      <c r="I4" s="200">
        <v>6</v>
      </c>
      <c r="J4" s="200">
        <v>7</v>
      </c>
      <c r="K4" s="131"/>
      <c r="L4" s="132"/>
    </row>
    <row r="5" spans="1:12" ht="12.75">
      <c r="A5" s="127" t="s">
        <v>199</v>
      </c>
      <c r="B5" s="128"/>
      <c r="C5" s="201" t="s">
        <v>111</v>
      </c>
      <c r="D5" s="202" t="s">
        <v>325</v>
      </c>
      <c r="E5" s="202" t="s">
        <v>81</v>
      </c>
      <c r="F5" s="202" t="s">
        <v>37</v>
      </c>
      <c r="G5" s="204" t="s">
        <v>139</v>
      </c>
      <c r="H5" s="204" t="s">
        <v>12</v>
      </c>
      <c r="I5" s="204" t="s">
        <v>13</v>
      </c>
      <c r="J5" s="204" t="s">
        <v>14</v>
      </c>
      <c r="K5" s="133"/>
      <c r="L5" s="172"/>
    </row>
    <row r="6" spans="1:12" ht="12.75" customHeight="1">
      <c r="A6" s="23" t="s">
        <v>546</v>
      </c>
      <c r="B6" s="94"/>
      <c r="C6" s="30"/>
      <c r="D6" s="29"/>
      <c r="E6" s="29"/>
      <c r="F6" s="29"/>
      <c r="G6" s="29"/>
      <c r="H6" s="29"/>
      <c r="I6" s="29"/>
      <c r="J6" s="29"/>
      <c r="K6" s="29"/>
      <c r="L6" s="107"/>
    </row>
    <row r="7" spans="1:12" ht="12.75" customHeight="1">
      <c r="A7" s="220" t="s">
        <v>547</v>
      </c>
      <c r="B7" s="94"/>
      <c r="C7" s="214"/>
      <c r="D7" s="215"/>
      <c r="E7" s="215"/>
      <c r="F7" s="215"/>
      <c r="G7" s="215"/>
      <c r="H7" s="215"/>
      <c r="I7" s="29">
        <f>SUM(E7:H7)</f>
        <v>0</v>
      </c>
      <c r="J7" s="29">
        <f>IF(D7=0,C7+I7,D7+I7)</f>
        <v>0</v>
      </c>
      <c r="K7" s="215"/>
      <c r="L7" s="216"/>
    </row>
    <row r="8" spans="1:12" ht="12.75" customHeight="1">
      <c r="A8" s="222"/>
      <c r="B8" s="94"/>
      <c r="C8" s="214"/>
      <c r="D8" s="215"/>
      <c r="E8" s="215"/>
      <c r="F8" s="215"/>
      <c r="G8" s="215"/>
      <c r="H8" s="215"/>
      <c r="I8" s="29">
        <f>SUM(E8:H8)</f>
        <v>0</v>
      </c>
      <c r="J8" s="29">
        <f>IF(D8=0,C8+I8,D8+I8)</f>
        <v>0</v>
      </c>
      <c r="K8" s="215"/>
      <c r="L8" s="216"/>
    </row>
    <row r="9" spans="1:12" ht="12.75" customHeight="1">
      <c r="A9" s="222"/>
      <c r="B9" s="94"/>
      <c r="C9" s="214"/>
      <c r="D9" s="215"/>
      <c r="E9" s="215"/>
      <c r="F9" s="215"/>
      <c r="G9" s="215"/>
      <c r="H9" s="215"/>
      <c r="I9" s="29">
        <f aca="true" t="shared" si="0" ref="I9:I17">SUM(E9:H9)</f>
        <v>0</v>
      </c>
      <c r="J9" s="29">
        <f aca="true" t="shared" si="1" ref="J9:J17">IF(D9=0,C9+I9,D9+I9)</f>
        <v>0</v>
      </c>
      <c r="K9" s="215"/>
      <c r="L9" s="216"/>
    </row>
    <row r="10" spans="1:12" ht="12.75" customHeight="1">
      <c r="A10" s="222"/>
      <c r="B10" s="94"/>
      <c r="C10" s="214"/>
      <c r="D10" s="215"/>
      <c r="E10" s="215"/>
      <c r="F10" s="215"/>
      <c r="G10" s="215"/>
      <c r="H10" s="215"/>
      <c r="I10" s="29">
        <f t="shared" si="0"/>
        <v>0</v>
      </c>
      <c r="J10" s="29">
        <f t="shared" si="1"/>
        <v>0</v>
      </c>
      <c r="K10" s="215"/>
      <c r="L10" s="216"/>
    </row>
    <row r="11" spans="1:12" ht="12.75" customHeight="1">
      <c r="A11" s="222"/>
      <c r="B11" s="94"/>
      <c r="C11" s="214"/>
      <c r="D11" s="215"/>
      <c r="E11" s="215"/>
      <c r="F11" s="215"/>
      <c r="G11" s="215"/>
      <c r="H11" s="215"/>
      <c r="I11" s="29">
        <f t="shared" si="0"/>
        <v>0</v>
      </c>
      <c r="J11" s="29">
        <f t="shared" si="1"/>
        <v>0</v>
      </c>
      <c r="K11" s="215"/>
      <c r="L11" s="216"/>
    </row>
    <row r="12" spans="1:12" ht="12.75" customHeight="1">
      <c r="A12" s="222"/>
      <c r="B12" s="94"/>
      <c r="C12" s="214"/>
      <c r="D12" s="215"/>
      <c r="E12" s="215"/>
      <c r="F12" s="215"/>
      <c r="G12" s="215"/>
      <c r="H12" s="215"/>
      <c r="I12" s="29">
        <f t="shared" si="0"/>
        <v>0</v>
      </c>
      <c r="J12" s="29">
        <f t="shared" si="1"/>
        <v>0</v>
      </c>
      <c r="K12" s="215"/>
      <c r="L12" s="216"/>
    </row>
    <row r="13" spans="1:12" ht="12.75" customHeight="1">
      <c r="A13" s="222"/>
      <c r="B13" s="94"/>
      <c r="C13" s="214"/>
      <c r="D13" s="215"/>
      <c r="E13" s="215"/>
      <c r="F13" s="215"/>
      <c r="G13" s="215"/>
      <c r="H13" s="215"/>
      <c r="I13" s="29">
        <f t="shared" si="0"/>
        <v>0</v>
      </c>
      <c r="J13" s="29">
        <f t="shared" si="1"/>
        <v>0</v>
      </c>
      <c r="K13" s="215"/>
      <c r="L13" s="216"/>
    </row>
    <row r="14" spans="1:12" ht="12.75" customHeight="1">
      <c r="A14" s="222"/>
      <c r="B14" s="94"/>
      <c r="C14" s="214"/>
      <c r="D14" s="215"/>
      <c r="E14" s="215"/>
      <c r="F14" s="215"/>
      <c r="G14" s="215"/>
      <c r="H14" s="215"/>
      <c r="I14" s="29">
        <f t="shared" si="0"/>
        <v>0</v>
      </c>
      <c r="J14" s="29">
        <f t="shared" si="1"/>
        <v>0</v>
      </c>
      <c r="K14" s="215"/>
      <c r="L14" s="216"/>
    </row>
    <row r="15" spans="1:12" ht="12.75" customHeight="1">
      <c r="A15" s="222"/>
      <c r="B15" s="94"/>
      <c r="C15" s="214"/>
      <c r="D15" s="215"/>
      <c r="E15" s="215"/>
      <c r="F15" s="215"/>
      <c r="G15" s="215"/>
      <c r="H15" s="215"/>
      <c r="I15" s="29">
        <f t="shared" si="0"/>
        <v>0</v>
      </c>
      <c r="J15" s="29">
        <f t="shared" si="1"/>
        <v>0</v>
      </c>
      <c r="K15" s="215"/>
      <c r="L15" s="216"/>
    </row>
    <row r="16" spans="1:12" ht="12.75" customHeight="1">
      <c r="A16" s="222"/>
      <c r="B16" s="94"/>
      <c r="C16" s="214"/>
      <c r="D16" s="215"/>
      <c r="E16" s="215"/>
      <c r="F16" s="215"/>
      <c r="G16" s="215"/>
      <c r="H16" s="215"/>
      <c r="I16" s="29">
        <f t="shared" si="0"/>
        <v>0</v>
      </c>
      <c r="J16" s="29">
        <f t="shared" si="1"/>
        <v>0</v>
      </c>
      <c r="K16" s="215"/>
      <c r="L16" s="216"/>
    </row>
    <row r="17" spans="1:12" s="288" customFormat="1" ht="12.75" customHeight="1">
      <c r="A17" s="287" t="s">
        <v>920</v>
      </c>
      <c r="B17" s="97"/>
      <c r="C17" s="344">
        <f aca="true" t="shared" si="2" ref="C17:H17">SUM(C7:C16)</f>
        <v>0</v>
      </c>
      <c r="D17" s="345">
        <f t="shared" si="2"/>
        <v>0</v>
      </c>
      <c r="E17" s="345">
        <f t="shared" si="2"/>
        <v>0</v>
      </c>
      <c r="F17" s="345">
        <f t="shared" si="2"/>
        <v>0</v>
      </c>
      <c r="G17" s="345">
        <f t="shared" si="2"/>
        <v>0</v>
      </c>
      <c r="H17" s="345">
        <f t="shared" si="2"/>
        <v>0</v>
      </c>
      <c r="I17" s="285">
        <f t="shared" si="0"/>
        <v>0</v>
      </c>
      <c r="J17" s="285">
        <f t="shared" si="1"/>
        <v>0</v>
      </c>
      <c r="K17" s="345">
        <f>SUM(K7:K16)</f>
        <v>0</v>
      </c>
      <c r="L17" s="346">
        <f>SUM(L7:L16)</f>
        <v>0</v>
      </c>
    </row>
    <row r="18" spans="1:12" ht="3.75" customHeight="1">
      <c r="A18" s="276"/>
      <c r="B18" s="94"/>
      <c r="C18" s="289"/>
      <c r="D18" s="261"/>
      <c r="E18" s="261"/>
      <c r="F18" s="261"/>
      <c r="G18" s="261"/>
      <c r="H18" s="261"/>
      <c r="I18" s="243"/>
      <c r="J18" s="243"/>
      <c r="K18" s="261"/>
      <c r="L18" s="265"/>
    </row>
    <row r="19" spans="1:12" ht="12.75" customHeight="1">
      <c r="A19" s="277" t="s">
        <v>548</v>
      </c>
      <c r="B19" s="94"/>
      <c r="C19" s="289"/>
      <c r="D19" s="261"/>
      <c r="E19" s="261"/>
      <c r="F19" s="261"/>
      <c r="G19" s="261"/>
      <c r="H19" s="261"/>
      <c r="I19" s="243"/>
      <c r="J19" s="243"/>
      <c r="K19" s="261"/>
      <c r="L19" s="265"/>
    </row>
    <row r="20" spans="1:12" ht="12.75" customHeight="1">
      <c r="A20" s="278" t="s">
        <v>549</v>
      </c>
      <c r="B20" s="94"/>
      <c r="C20" s="214"/>
      <c r="D20" s="215"/>
      <c r="E20" s="215"/>
      <c r="F20" s="215"/>
      <c r="G20" s="215"/>
      <c r="H20" s="215"/>
      <c r="I20" s="29">
        <f aca="true" t="shared" si="3" ref="I20:I31">SUM(E20:H20)</f>
        <v>0</v>
      </c>
      <c r="J20" s="29">
        <f aca="true" t="shared" si="4" ref="J20:J31">IF(D20=0,C20+I20,D20+I20)</f>
        <v>0</v>
      </c>
      <c r="K20" s="215"/>
      <c r="L20" s="216"/>
    </row>
    <row r="21" spans="1:12" ht="12.75" customHeight="1">
      <c r="A21" s="279"/>
      <c r="B21" s="94"/>
      <c r="C21" s="214"/>
      <c r="D21" s="215"/>
      <c r="E21" s="215"/>
      <c r="F21" s="215"/>
      <c r="G21" s="215"/>
      <c r="H21" s="215"/>
      <c r="I21" s="29">
        <f t="shared" si="3"/>
        <v>0</v>
      </c>
      <c r="J21" s="29">
        <f t="shared" si="4"/>
        <v>0</v>
      </c>
      <c r="K21" s="215"/>
      <c r="L21" s="216"/>
    </row>
    <row r="22" spans="1:12" ht="12.75" customHeight="1">
      <c r="A22" s="222"/>
      <c r="B22" s="94"/>
      <c r="C22" s="214"/>
      <c r="D22" s="215"/>
      <c r="E22" s="215"/>
      <c r="F22" s="215"/>
      <c r="G22" s="215"/>
      <c r="H22" s="215"/>
      <c r="I22" s="29">
        <f t="shared" si="3"/>
        <v>0</v>
      </c>
      <c r="J22" s="29">
        <f t="shared" si="4"/>
        <v>0</v>
      </c>
      <c r="K22" s="215"/>
      <c r="L22" s="216"/>
    </row>
    <row r="23" spans="1:12" ht="12.75" customHeight="1">
      <c r="A23" s="222"/>
      <c r="B23" s="94"/>
      <c r="C23" s="214"/>
      <c r="D23" s="215"/>
      <c r="E23" s="215"/>
      <c r="F23" s="215"/>
      <c r="G23" s="215"/>
      <c r="H23" s="215"/>
      <c r="I23" s="29">
        <f t="shared" si="3"/>
        <v>0</v>
      </c>
      <c r="J23" s="29">
        <f t="shared" si="4"/>
        <v>0</v>
      </c>
      <c r="K23" s="215"/>
      <c r="L23" s="216"/>
    </row>
    <row r="24" spans="1:12" ht="12.75" customHeight="1">
      <c r="A24" s="222"/>
      <c r="B24" s="94"/>
      <c r="C24" s="214"/>
      <c r="D24" s="215"/>
      <c r="E24" s="215"/>
      <c r="F24" s="215"/>
      <c r="G24" s="215"/>
      <c r="H24" s="215"/>
      <c r="I24" s="29">
        <f t="shared" si="3"/>
        <v>0</v>
      </c>
      <c r="J24" s="29">
        <f t="shared" si="4"/>
        <v>0</v>
      </c>
      <c r="K24" s="215"/>
      <c r="L24" s="216"/>
    </row>
    <row r="25" spans="1:12" ht="12.75" customHeight="1">
      <c r="A25" s="222"/>
      <c r="B25" s="94"/>
      <c r="C25" s="214"/>
      <c r="D25" s="215"/>
      <c r="E25" s="215"/>
      <c r="F25" s="215"/>
      <c r="G25" s="215"/>
      <c r="H25" s="215"/>
      <c r="I25" s="29">
        <f t="shared" si="3"/>
        <v>0</v>
      </c>
      <c r="J25" s="29">
        <f t="shared" si="4"/>
        <v>0</v>
      </c>
      <c r="K25" s="215"/>
      <c r="L25" s="216"/>
    </row>
    <row r="26" spans="1:12" ht="12.75" customHeight="1">
      <c r="A26" s="222"/>
      <c r="B26" s="94"/>
      <c r="C26" s="214"/>
      <c r="D26" s="215"/>
      <c r="E26" s="215"/>
      <c r="F26" s="215"/>
      <c r="G26" s="215"/>
      <c r="H26" s="215"/>
      <c r="I26" s="29">
        <f t="shared" si="3"/>
        <v>0</v>
      </c>
      <c r="J26" s="29">
        <f t="shared" si="4"/>
        <v>0</v>
      </c>
      <c r="K26" s="215"/>
      <c r="L26" s="216"/>
    </row>
    <row r="27" spans="1:12" ht="12.75" customHeight="1">
      <c r="A27" s="222"/>
      <c r="B27" s="94"/>
      <c r="C27" s="214"/>
      <c r="D27" s="215"/>
      <c r="E27" s="215"/>
      <c r="F27" s="215"/>
      <c r="G27" s="215"/>
      <c r="H27" s="215"/>
      <c r="I27" s="29">
        <f t="shared" si="3"/>
        <v>0</v>
      </c>
      <c r="J27" s="29">
        <f t="shared" si="4"/>
        <v>0</v>
      </c>
      <c r="K27" s="215"/>
      <c r="L27" s="216"/>
    </row>
    <row r="28" spans="1:12" ht="12.75" customHeight="1">
      <c r="A28" s="222"/>
      <c r="B28" s="94"/>
      <c r="C28" s="214"/>
      <c r="D28" s="215"/>
      <c r="E28" s="215"/>
      <c r="F28" s="215"/>
      <c r="G28" s="215"/>
      <c r="H28" s="215"/>
      <c r="I28" s="29">
        <f t="shared" si="3"/>
        <v>0</v>
      </c>
      <c r="J28" s="29">
        <f t="shared" si="4"/>
        <v>0</v>
      </c>
      <c r="K28" s="215"/>
      <c r="L28" s="216"/>
    </row>
    <row r="29" spans="1:12" ht="12.75" customHeight="1">
      <c r="A29" s="222"/>
      <c r="B29" s="94"/>
      <c r="C29" s="214"/>
      <c r="D29" s="215"/>
      <c r="E29" s="215"/>
      <c r="F29" s="215"/>
      <c r="G29" s="215"/>
      <c r="H29" s="215"/>
      <c r="I29" s="29">
        <f t="shared" si="3"/>
        <v>0</v>
      </c>
      <c r="J29" s="29">
        <f t="shared" si="4"/>
        <v>0</v>
      </c>
      <c r="K29" s="215"/>
      <c r="L29" s="216"/>
    </row>
    <row r="30" spans="1:12" ht="12.75" customHeight="1">
      <c r="A30" s="222"/>
      <c r="B30" s="94"/>
      <c r="C30" s="214"/>
      <c r="D30" s="215"/>
      <c r="E30" s="215"/>
      <c r="F30" s="215"/>
      <c r="G30" s="215"/>
      <c r="H30" s="215"/>
      <c r="I30" s="29">
        <f t="shared" si="3"/>
        <v>0</v>
      </c>
      <c r="J30" s="29">
        <f t="shared" si="4"/>
        <v>0</v>
      </c>
      <c r="K30" s="215"/>
      <c r="L30" s="216"/>
    </row>
    <row r="31" spans="1:12" ht="12.75" customHeight="1">
      <c r="A31" s="60" t="s">
        <v>550</v>
      </c>
      <c r="B31" s="94"/>
      <c r="C31" s="347">
        <f aca="true" t="shared" si="5" ref="C31:H31">SUM(C20:C30)</f>
        <v>0</v>
      </c>
      <c r="D31" s="348">
        <f t="shared" si="5"/>
        <v>0</v>
      </c>
      <c r="E31" s="348">
        <f t="shared" si="5"/>
        <v>0</v>
      </c>
      <c r="F31" s="348">
        <f t="shared" si="5"/>
        <v>0</v>
      </c>
      <c r="G31" s="348">
        <f t="shared" si="5"/>
        <v>0</v>
      </c>
      <c r="H31" s="348">
        <f t="shared" si="5"/>
        <v>0</v>
      </c>
      <c r="I31" s="286">
        <f t="shared" si="3"/>
        <v>0</v>
      </c>
      <c r="J31" s="286">
        <f t="shared" si="4"/>
        <v>0</v>
      </c>
      <c r="K31" s="348">
        <f>SUM(K20:K30)</f>
        <v>0</v>
      </c>
      <c r="L31" s="349">
        <f>SUM(L20:L30)</f>
        <v>0</v>
      </c>
    </row>
    <row r="32" spans="1:12" ht="12.75" customHeight="1">
      <c r="A32" s="61" t="s">
        <v>104</v>
      </c>
      <c r="B32" s="113"/>
      <c r="C32" s="282">
        <f aca="true" t="shared" si="6" ref="C32:J32">C17+C31</f>
        <v>0</v>
      </c>
      <c r="D32" s="283">
        <f t="shared" si="6"/>
        <v>0</v>
      </c>
      <c r="E32" s="283">
        <f t="shared" si="6"/>
        <v>0</v>
      </c>
      <c r="F32" s="283">
        <f t="shared" si="6"/>
        <v>0</v>
      </c>
      <c r="G32" s="283">
        <f t="shared" si="6"/>
        <v>0</v>
      </c>
      <c r="H32" s="283">
        <f t="shared" si="6"/>
        <v>0</v>
      </c>
      <c r="I32" s="283">
        <f t="shared" si="6"/>
        <v>0</v>
      </c>
      <c r="J32" s="283">
        <f t="shared" si="6"/>
        <v>0</v>
      </c>
      <c r="K32" s="283">
        <f>K17+K31</f>
        <v>0</v>
      </c>
      <c r="L32" s="284">
        <f>L17+L31</f>
        <v>0</v>
      </c>
    </row>
    <row r="33" spans="1:12" ht="5.25" customHeight="1">
      <c r="A33" s="27"/>
      <c r="B33" s="94"/>
      <c r="C33" s="30"/>
      <c r="D33" s="29"/>
      <c r="E33" s="29"/>
      <c r="F33" s="29"/>
      <c r="G33" s="29"/>
      <c r="H33" s="29"/>
      <c r="I33" s="29"/>
      <c r="J33" s="29"/>
      <c r="K33" s="29"/>
      <c r="L33" s="87"/>
    </row>
    <row r="34" spans="1:12" ht="12.75" customHeight="1">
      <c r="A34" s="23" t="s">
        <v>34</v>
      </c>
      <c r="B34" s="94"/>
      <c r="C34" s="30"/>
      <c r="D34" s="29"/>
      <c r="E34" s="29"/>
      <c r="F34" s="29"/>
      <c r="G34" s="29"/>
      <c r="H34" s="29"/>
      <c r="I34" s="29"/>
      <c r="J34" s="29"/>
      <c r="K34" s="29"/>
      <c r="L34" s="87"/>
    </row>
    <row r="35" spans="1:12" ht="12.75" customHeight="1">
      <c r="A35" s="290" t="s">
        <v>15</v>
      </c>
      <c r="B35" s="94"/>
      <c r="C35" s="214"/>
      <c r="D35" s="215"/>
      <c r="E35" s="215"/>
      <c r="F35" s="215"/>
      <c r="G35" s="215"/>
      <c r="H35" s="215"/>
      <c r="I35" s="29">
        <f>SUM(E35:H35)</f>
        <v>0</v>
      </c>
      <c r="J35" s="29">
        <f>IF(D35=0,C35+I35,D35+I35)</f>
        <v>0</v>
      </c>
      <c r="K35" s="215"/>
      <c r="L35" s="216"/>
    </row>
    <row r="36" spans="1:12" ht="12.75" customHeight="1">
      <c r="A36" s="290" t="s">
        <v>137</v>
      </c>
      <c r="B36" s="94"/>
      <c r="C36" s="214"/>
      <c r="D36" s="215"/>
      <c r="E36" s="215"/>
      <c r="F36" s="215"/>
      <c r="G36" s="215"/>
      <c r="H36" s="215"/>
      <c r="I36" s="29">
        <f>SUM(E36:H36)</f>
        <v>0</v>
      </c>
      <c r="J36" s="29">
        <f>IF(D36=0,C36+I36,D36+I36)</f>
        <v>0</v>
      </c>
      <c r="K36" s="215"/>
      <c r="L36" s="216"/>
    </row>
    <row r="37" spans="1:12" ht="12.75" customHeight="1">
      <c r="A37" s="290" t="s">
        <v>296</v>
      </c>
      <c r="B37" s="94"/>
      <c r="C37" s="214"/>
      <c r="D37" s="215"/>
      <c r="E37" s="215"/>
      <c r="F37" s="215"/>
      <c r="G37" s="215"/>
      <c r="H37" s="215"/>
      <c r="I37" s="29">
        <f>SUM(E37:H37)</f>
        <v>0</v>
      </c>
      <c r="J37" s="29">
        <f>IF(D37=0,C37+I37,D37+I37)</f>
        <v>0</v>
      </c>
      <c r="K37" s="215"/>
      <c r="L37" s="216"/>
    </row>
    <row r="38" spans="1:12" ht="12.75" customHeight="1">
      <c r="A38" s="290" t="s">
        <v>138</v>
      </c>
      <c r="B38" s="94"/>
      <c r="C38" s="214"/>
      <c r="D38" s="215"/>
      <c r="E38" s="215"/>
      <c r="F38" s="215"/>
      <c r="G38" s="215"/>
      <c r="H38" s="215"/>
      <c r="I38" s="29">
        <f>SUM(E38:H38)</f>
        <v>0</v>
      </c>
      <c r="J38" s="29">
        <f>IF(D38=0,C38+I38,D38+I38)</f>
        <v>0</v>
      </c>
      <c r="K38" s="215"/>
      <c r="L38" s="216"/>
    </row>
    <row r="39" spans="1:12" ht="12.75" customHeight="1">
      <c r="A39" s="383" t="s">
        <v>425</v>
      </c>
      <c r="B39" s="113"/>
      <c r="C39" s="50">
        <f>SUM(C35:C38)</f>
        <v>0</v>
      </c>
      <c r="D39" s="49">
        <f aca="true" t="shared" si="7" ref="D39:L39">SUM(D35:D38)</f>
        <v>0</v>
      </c>
      <c r="E39" s="49">
        <f t="shared" si="7"/>
        <v>0</v>
      </c>
      <c r="F39" s="49">
        <f t="shared" si="7"/>
        <v>0</v>
      </c>
      <c r="G39" s="49">
        <f t="shared" si="7"/>
        <v>0</v>
      </c>
      <c r="H39" s="49">
        <f t="shared" si="7"/>
        <v>0</v>
      </c>
      <c r="I39" s="49">
        <f>SUM(I35:I38)</f>
        <v>0</v>
      </c>
      <c r="J39" s="49">
        <f>SUM(J35:J38)</f>
        <v>0</v>
      </c>
      <c r="K39" s="49">
        <f t="shared" si="7"/>
        <v>0</v>
      </c>
      <c r="L39" s="88">
        <f t="shared" si="7"/>
        <v>0</v>
      </c>
    </row>
    <row r="40" spans="1:12" ht="12.75" customHeight="1">
      <c r="A40" s="350" t="s">
        <v>38</v>
      </c>
      <c r="B40" s="94"/>
      <c r="C40" s="214"/>
      <c r="D40" s="215"/>
      <c r="E40" s="215"/>
      <c r="F40" s="215"/>
      <c r="G40" s="215"/>
      <c r="H40" s="215"/>
      <c r="I40" s="29">
        <f>SUM(E40:H40)</f>
        <v>0</v>
      </c>
      <c r="J40" s="29">
        <f>IF(D40=0,C40+I40,D40+I40)</f>
        <v>0</v>
      </c>
      <c r="K40" s="215"/>
      <c r="L40" s="216"/>
    </row>
    <row r="41" spans="1:12" ht="12.75" customHeight="1">
      <c r="A41" s="291" t="s">
        <v>280</v>
      </c>
      <c r="B41" s="94"/>
      <c r="C41" s="214"/>
      <c r="D41" s="215"/>
      <c r="E41" s="215"/>
      <c r="F41" s="215"/>
      <c r="G41" s="215"/>
      <c r="H41" s="215"/>
      <c r="I41" s="29">
        <f>SUM(E41:H41)</f>
        <v>0</v>
      </c>
      <c r="J41" s="29">
        <f>IF(D41=0,C41+I41,D41+I41)</f>
        <v>0</v>
      </c>
      <c r="K41" s="215"/>
      <c r="L41" s="216"/>
    </row>
    <row r="42" spans="1:12" ht="12.75" customHeight="1">
      <c r="A42" s="350" t="s">
        <v>35</v>
      </c>
      <c r="B42" s="94"/>
      <c r="C42" s="214"/>
      <c r="D42" s="215"/>
      <c r="E42" s="215"/>
      <c r="F42" s="215"/>
      <c r="G42" s="215"/>
      <c r="H42" s="215"/>
      <c r="I42" s="29">
        <f>SUM(E42:H42)</f>
        <v>0</v>
      </c>
      <c r="J42" s="29">
        <f>IF(D42=0,C42+I42,D42+I42)</f>
        <v>0</v>
      </c>
      <c r="K42" s="215"/>
      <c r="L42" s="216"/>
    </row>
    <row r="43" spans="1:12" ht="12.75" customHeight="1">
      <c r="A43" s="35" t="s">
        <v>368</v>
      </c>
      <c r="B43" s="116"/>
      <c r="C43" s="37">
        <f aca="true" t="shared" si="8" ref="C43:L43">SUM(C39:C42)</f>
        <v>0</v>
      </c>
      <c r="D43" s="36">
        <f t="shared" si="8"/>
        <v>0</v>
      </c>
      <c r="E43" s="36">
        <f t="shared" si="8"/>
        <v>0</v>
      </c>
      <c r="F43" s="36">
        <f t="shared" si="8"/>
        <v>0</v>
      </c>
      <c r="G43" s="36">
        <f t="shared" si="8"/>
        <v>0</v>
      </c>
      <c r="H43" s="36">
        <f t="shared" si="8"/>
        <v>0</v>
      </c>
      <c r="I43" s="36">
        <f t="shared" si="8"/>
        <v>0</v>
      </c>
      <c r="J43" s="36">
        <f t="shared" si="8"/>
        <v>0</v>
      </c>
      <c r="K43" s="36">
        <f t="shared" si="8"/>
        <v>0</v>
      </c>
      <c r="L43" s="115">
        <f t="shared" si="8"/>
        <v>0</v>
      </c>
    </row>
    <row r="44" spans="1:12" ht="12.75" customHeight="1">
      <c r="A44" s="38" t="s">
        <v>176</v>
      </c>
      <c r="B44" s="39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2" ht="12.75" customHeight="1">
      <c r="A45" s="54" t="s">
        <v>436</v>
      </c>
      <c r="B45" s="39"/>
      <c r="C45" s="42"/>
      <c r="D45" s="42"/>
      <c r="E45" s="43"/>
      <c r="F45" s="43"/>
      <c r="G45" s="43"/>
      <c r="H45" s="43"/>
      <c r="I45" s="43"/>
      <c r="J45" s="43"/>
      <c r="K45" s="43"/>
      <c r="L45" s="43"/>
    </row>
    <row r="46" spans="1:12" ht="12.75" customHeight="1">
      <c r="A46" s="159" t="s">
        <v>112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1:12" ht="12.75" customHeight="1">
      <c r="A47" s="54" t="s">
        <v>438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1:12" ht="12.75" customHeight="1">
      <c r="A48" s="54" t="s">
        <v>439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1:12" ht="12.75" customHeight="1">
      <c r="A49" s="54" t="s">
        <v>232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1:12" ht="12.75" customHeight="1">
      <c r="A50" s="159" t="s">
        <v>233</v>
      </c>
      <c r="B50" s="39"/>
      <c r="C50" s="42"/>
      <c r="D50" s="42"/>
      <c r="E50" s="43"/>
      <c r="F50" s="43"/>
      <c r="G50" s="43"/>
      <c r="H50" s="43"/>
      <c r="I50" s="43"/>
      <c r="J50" s="43"/>
      <c r="K50" s="43"/>
      <c r="L50" s="43"/>
    </row>
    <row r="51" spans="1:12" ht="11.25" customHeight="1">
      <c r="A51" s="159" t="s">
        <v>234</v>
      </c>
      <c r="B51" s="44"/>
      <c r="C51" s="57"/>
      <c r="D51" s="57"/>
      <c r="E51" s="46"/>
      <c r="F51" s="46"/>
      <c r="G51" s="46"/>
      <c r="H51" s="46"/>
      <c r="I51" s="46"/>
      <c r="J51" s="46"/>
      <c r="K51" s="46"/>
      <c r="L51" s="46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</sheetData>
  <sheetProtection/>
  <mergeCells count="3">
    <mergeCell ref="C2:J2"/>
    <mergeCell ref="B2:B4"/>
    <mergeCell ref="A2:A4"/>
  </mergeCells>
  <dataValidations count="1">
    <dataValidation type="whole" allowBlank="1" showInputMessage="1" showErrorMessage="1" sqref="C7:H16 K7:L16 C20:H30 K20:L30 C35:H38 K35:L38 C40:H42 K40:L42">
      <formula1>-999999999999</formula1>
      <formula2>999999999999</formula2>
    </dataValidation>
  </dataValidations>
  <printOptions horizontalCentered="1"/>
  <pageMargins left="0.36" right="0.17" top="0.78" bottom="0.6" header="0.5118110236220472" footer="0.41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8">
    <tabColor indexed="44"/>
    <pageSetUpPr fitToPage="1"/>
  </sheetPr>
  <dimension ref="A1:L62"/>
  <sheetViews>
    <sheetView showGridLines="0" zoomScalePageLayoutView="0" workbookViewId="0" topLeftCell="A1">
      <pane xSplit="2" ySplit="5" topLeftCell="C3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J47" sqref="J47"/>
    </sheetView>
  </sheetViews>
  <sheetFormatPr defaultColWidth="9.140625" defaultRowHeight="12.75"/>
  <cols>
    <col min="1" max="1" width="30.7109375" style="20" customWidth="1"/>
    <col min="2" max="2" width="3.140625" style="48" customWidth="1"/>
    <col min="3" max="12" width="8.7109375" style="20" customWidth="1"/>
    <col min="13" max="13" width="9.8515625" style="20" customWidth="1"/>
    <col min="14" max="16" width="9.57421875" style="20" customWidth="1"/>
    <col min="17" max="17" width="9.8515625" style="20" customWidth="1"/>
    <col min="18" max="20" width="9.57421875" style="20" customWidth="1"/>
    <col min="21" max="22" width="9.8515625" style="20" customWidth="1"/>
    <col min="23" max="16384" width="9.140625" style="20" customWidth="1"/>
  </cols>
  <sheetData>
    <row r="1" ht="13.5">
      <c r="A1" s="19" t="str">
        <f>MEAB3&amp;" - "&amp;Date</f>
        <v> - Table E4 Adjustments Budget - Financial Position - 28/02/2010</v>
      </c>
    </row>
    <row r="2" spans="1:12" ht="38.25">
      <c r="A2" s="432" t="str">
        <f>desc</f>
        <v>Description</v>
      </c>
      <c r="B2" s="432" t="str">
        <f>head27</f>
        <v>Ref</v>
      </c>
      <c r="C2" s="431" t="str">
        <f>Head9</f>
        <v>Budget Year 2010/11</v>
      </c>
      <c r="D2" s="428"/>
      <c r="E2" s="428"/>
      <c r="F2" s="428"/>
      <c r="G2" s="428"/>
      <c r="H2" s="428"/>
      <c r="I2" s="428"/>
      <c r="J2" s="429"/>
      <c r="K2" s="21" t="str">
        <f>Head10</f>
        <v>Budget Year +1 2011/12</v>
      </c>
      <c r="L2" s="85" t="str">
        <f>Head11</f>
        <v>Budget Year +2 2012/13</v>
      </c>
    </row>
    <row r="3" spans="1:12" ht="25.5">
      <c r="A3" s="433"/>
      <c r="B3" s="433"/>
      <c r="C3" s="143" t="str">
        <f>Head6</f>
        <v>Original Budget</v>
      </c>
      <c r="D3" s="141" t="str">
        <f>Head54</f>
        <v>Prior Adjusted</v>
      </c>
      <c r="E3" s="141" t="str">
        <f>Head59</f>
        <v>Downward adjusts</v>
      </c>
      <c r="F3" s="141" t="str">
        <f>Head58</f>
        <v>Parent muni.</v>
      </c>
      <c r="G3" s="141" t="str">
        <f>Head53</f>
        <v>Unfore. Unavoid.</v>
      </c>
      <c r="H3" s="141" t="str">
        <f>Head50</f>
        <v>Other Adjusts.</v>
      </c>
      <c r="I3" s="155" t="str">
        <f>Head56</f>
        <v>Total Adjusts.</v>
      </c>
      <c r="J3" s="155" t="str">
        <f>Head7</f>
        <v>Adjusted Budget</v>
      </c>
      <c r="K3" s="108" t="str">
        <f>Head7</f>
        <v>Adjusted Budget</v>
      </c>
      <c r="L3" s="164" t="str">
        <f>Head7</f>
        <v>Adjusted Budget</v>
      </c>
    </row>
    <row r="4" spans="1:12" ht="12.75">
      <c r="A4" s="433"/>
      <c r="B4" s="433"/>
      <c r="C4" s="199"/>
      <c r="D4" s="200">
        <v>1</v>
      </c>
      <c r="E4" s="200">
        <v>2</v>
      </c>
      <c r="F4" s="200">
        <v>3</v>
      </c>
      <c r="G4" s="200">
        <v>4</v>
      </c>
      <c r="H4" s="200">
        <v>5</v>
      </c>
      <c r="I4" s="200">
        <v>6</v>
      </c>
      <c r="J4" s="200">
        <v>7</v>
      </c>
      <c r="K4" s="131"/>
      <c r="L4" s="132"/>
    </row>
    <row r="5" spans="1:12" ht="12.75">
      <c r="A5" s="22" t="s">
        <v>199</v>
      </c>
      <c r="B5" s="104"/>
      <c r="C5" s="201" t="s">
        <v>111</v>
      </c>
      <c r="D5" s="202" t="s">
        <v>325</v>
      </c>
      <c r="E5" s="202" t="s">
        <v>81</v>
      </c>
      <c r="F5" s="202" t="s">
        <v>37</v>
      </c>
      <c r="G5" s="204" t="s">
        <v>139</v>
      </c>
      <c r="H5" s="204" t="s">
        <v>12</v>
      </c>
      <c r="I5" s="204" t="s">
        <v>13</v>
      </c>
      <c r="J5" s="204" t="s">
        <v>14</v>
      </c>
      <c r="K5" s="134"/>
      <c r="L5" s="173"/>
    </row>
    <row r="6" spans="1:12" ht="12.75" customHeight="1">
      <c r="A6" s="60" t="s">
        <v>84</v>
      </c>
      <c r="B6" s="94"/>
      <c r="C6" s="30"/>
      <c r="D6" s="29"/>
      <c r="E6" s="29"/>
      <c r="F6" s="29"/>
      <c r="G6" s="29"/>
      <c r="H6" s="29"/>
      <c r="I6" s="29"/>
      <c r="J6" s="29"/>
      <c r="K6" s="29"/>
      <c r="L6" s="87"/>
    </row>
    <row r="7" spans="1:12" ht="12.75" customHeight="1">
      <c r="A7" s="60" t="s">
        <v>85</v>
      </c>
      <c r="B7" s="94"/>
      <c r="C7" s="30"/>
      <c r="D7" s="29"/>
      <c r="E7" s="29"/>
      <c r="F7" s="29"/>
      <c r="G7" s="29"/>
      <c r="H7" s="29"/>
      <c r="I7" s="29"/>
      <c r="J7" s="29"/>
      <c r="K7" s="29"/>
      <c r="L7" s="87"/>
    </row>
    <row r="8" spans="1:12" ht="12.75" customHeight="1">
      <c r="A8" s="26" t="s">
        <v>291</v>
      </c>
      <c r="B8" s="94">
        <v>1</v>
      </c>
      <c r="C8" s="214"/>
      <c r="D8" s="215"/>
      <c r="E8" s="215"/>
      <c r="F8" s="215"/>
      <c r="G8" s="215"/>
      <c r="H8" s="215"/>
      <c r="I8" s="29">
        <f aca="true" t="shared" si="0" ref="I8:I13">SUM(E8:H8)</f>
        <v>0</v>
      </c>
      <c r="J8" s="29">
        <f aca="true" t="shared" si="1" ref="J8:J13">IF(D8=0,C8+I8,D8+I8)</f>
        <v>0</v>
      </c>
      <c r="K8" s="215"/>
      <c r="L8" s="216"/>
    </row>
    <row r="9" spans="1:12" ht="12.75" customHeight="1">
      <c r="A9" s="26" t="s">
        <v>130</v>
      </c>
      <c r="B9" s="94">
        <v>1</v>
      </c>
      <c r="C9" s="214"/>
      <c r="D9" s="215"/>
      <c r="E9" s="215"/>
      <c r="F9" s="215"/>
      <c r="G9" s="215"/>
      <c r="H9" s="215"/>
      <c r="I9" s="29">
        <f t="shared" si="0"/>
        <v>0</v>
      </c>
      <c r="J9" s="29">
        <f t="shared" si="1"/>
        <v>0</v>
      </c>
      <c r="K9" s="215"/>
      <c r="L9" s="216"/>
    </row>
    <row r="10" spans="1:12" ht="12.75" customHeight="1">
      <c r="A10" s="26" t="s">
        <v>128</v>
      </c>
      <c r="B10" s="94"/>
      <c r="C10" s="214"/>
      <c r="D10" s="215"/>
      <c r="E10" s="215"/>
      <c r="F10" s="215"/>
      <c r="G10" s="215"/>
      <c r="H10" s="215"/>
      <c r="I10" s="29">
        <f t="shared" si="0"/>
        <v>0</v>
      </c>
      <c r="J10" s="29">
        <f t="shared" si="1"/>
        <v>0</v>
      </c>
      <c r="K10" s="215"/>
      <c r="L10" s="216"/>
    </row>
    <row r="11" spans="1:12" ht="12.75" customHeight="1">
      <c r="A11" s="26" t="s">
        <v>129</v>
      </c>
      <c r="B11" s="94"/>
      <c r="C11" s="214"/>
      <c r="D11" s="215"/>
      <c r="E11" s="215"/>
      <c r="F11" s="215"/>
      <c r="G11" s="215"/>
      <c r="H11" s="215"/>
      <c r="I11" s="29">
        <f t="shared" si="0"/>
        <v>0</v>
      </c>
      <c r="J11" s="29">
        <f t="shared" si="1"/>
        <v>0</v>
      </c>
      <c r="K11" s="215"/>
      <c r="L11" s="216"/>
    </row>
    <row r="12" spans="1:12" ht="12.75" customHeight="1">
      <c r="A12" s="26" t="s">
        <v>292</v>
      </c>
      <c r="B12" s="94"/>
      <c r="C12" s="214"/>
      <c r="D12" s="215"/>
      <c r="E12" s="215"/>
      <c r="F12" s="215"/>
      <c r="G12" s="215"/>
      <c r="H12" s="215"/>
      <c r="I12" s="29">
        <f t="shared" si="0"/>
        <v>0</v>
      </c>
      <c r="J12" s="29">
        <f t="shared" si="1"/>
        <v>0</v>
      </c>
      <c r="K12" s="215"/>
      <c r="L12" s="216"/>
    </row>
    <row r="13" spans="1:12" ht="12.75" customHeight="1">
      <c r="A13" s="26" t="s">
        <v>127</v>
      </c>
      <c r="B13" s="94"/>
      <c r="C13" s="214"/>
      <c r="D13" s="215"/>
      <c r="E13" s="215"/>
      <c r="F13" s="215"/>
      <c r="G13" s="215"/>
      <c r="H13" s="215"/>
      <c r="I13" s="29">
        <f t="shared" si="0"/>
        <v>0</v>
      </c>
      <c r="J13" s="29">
        <f t="shared" si="1"/>
        <v>0</v>
      </c>
      <c r="K13" s="215"/>
      <c r="L13" s="216"/>
    </row>
    <row r="14" spans="1:12" ht="12.75" customHeight="1">
      <c r="A14" s="60" t="s">
        <v>159</v>
      </c>
      <c r="B14" s="94"/>
      <c r="C14" s="50">
        <f aca="true" t="shared" si="2" ref="C14:J14">SUM(C8:C13)</f>
        <v>0</v>
      </c>
      <c r="D14" s="49">
        <f t="shared" si="2"/>
        <v>0</v>
      </c>
      <c r="E14" s="49">
        <f t="shared" si="2"/>
        <v>0</v>
      </c>
      <c r="F14" s="49">
        <f t="shared" si="2"/>
        <v>0</v>
      </c>
      <c r="G14" s="49">
        <f t="shared" si="2"/>
        <v>0</v>
      </c>
      <c r="H14" s="49">
        <f t="shared" si="2"/>
        <v>0</v>
      </c>
      <c r="I14" s="49">
        <f t="shared" si="2"/>
        <v>0</v>
      </c>
      <c r="J14" s="49">
        <f t="shared" si="2"/>
        <v>0</v>
      </c>
      <c r="K14" s="49">
        <f>SUM(K8:K13)</f>
        <v>0</v>
      </c>
      <c r="L14" s="88">
        <f>SUM(L8:L13)</f>
        <v>0</v>
      </c>
    </row>
    <row r="15" spans="1:12" ht="4.5" customHeight="1">
      <c r="A15" s="27"/>
      <c r="B15" s="94"/>
      <c r="C15" s="30"/>
      <c r="D15" s="29"/>
      <c r="E15" s="29"/>
      <c r="F15" s="29"/>
      <c r="G15" s="29"/>
      <c r="H15" s="29"/>
      <c r="I15" s="29"/>
      <c r="J15" s="29"/>
      <c r="K15" s="29"/>
      <c r="L15" s="87"/>
    </row>
    <row r="16" spans="1:12" ht="12.75" customHeight="1">
      <c r="A16" s="60" t="s">
        <v>19</v>
      </c>
      <c r="B16" s="94"/>
      <c r="C16" s="30"/>
      <c r="D16" s="29"/>
      <c r="E16" s="29"/>
      <c r="F16" s="29"/>
      <c r="G16" s="29"/>
      <c r="H16" s="29"/>
      <c r="I16" s="29"/>
      <c r="J16" s="29"/>
      <c r="K16" s="29"/>
      <c r="L16" s="87"/>
    </row>
    <row r="17" spans="1:12" ht="12.75" customHeight="1">
      <c r="A17" s="26" t="s">
        <v>126</v>
      </c>
      <c r="B17" s="94"/>
      <c r="C17" s="214"/>
      <c r="D17" s="215"/>
      <c r="E17" s="215"/>
      <c r="F17" s="215"/>
      <c r="G17" s="215"/>
      <c r="H17" s="215"/>
      <c r="I17" s="29">
        <f aca="true" t="shared" si="3" ref="I17:I23">SUM(E17:H17)</f>
        <v>0</v>
      </c>
      <c r="J17" s="29">
        <f aca="true" t="shared" si="4" ref="J17:J23">IF(D17=0,C17+I17,D17+I17)</f>
        <v>0</v>
      </c>
      <c r="K17" s="215"/>
      <c r="L17" s="216"/>
    </row>
    <row r="18" spans="1:12" ht="12.75" customHeight="1">
      <c r="A18" s="26" t="s">
        <v>86</v>
      </c>
      <c r="B18" s="94"/>
      <c r="C18" s="214"/>
      <c r="D18" s="215"/>
      <c r="E18" s="215"/>
      <c r="F18" s="215"/>
      <c r="G18" s="215"/>
      <c r="H18" s="215"/>
      <c r="I18" s="29">
        <f t="shared" si="3"/>
        <v>0</v>
      </c>
      <c r="J18" s="29">
        <f t="shared" si="4"/>
        <v>0</v>
      </c>
      <c r="K18" s="215"/>
      <c r="L18" s="216"/>
    </row>
    <row r="19" spans="1:12" ht="12.75" customHeight="1">
      <c r="A19" s="26" t="s">
        <v>125</v>
      </c>
      <c r="B19" s="94"/>
      <c r="C19" s="214"/>
      <c r="D19" s="215"/>
      <c r="E19" s="215"/>
      <c r="F19" s="215"/>
      <c r="G19" s="215"/>
      <c r="H19" s="215"/>
      <c r="I19" s="29">
        <f t="shared" si="3"/>
        <v>0</v>
      </c>
      <c r="J19" s="29">
        <f t="shared" si="4"/>
        <v>0</v>
      </c>
      <c r="K19" s="215"/>
      <c r="L19" s="216"/>
    </row>
    <row r="20" spans="1:12" ht="12.75" customHeight="1">
      <c r="A20" s="26" t="s">
        <v>124</v>
      </c>
      <c r="B20" s="94"/>
      <c r="C20" s="214"/>
      <c r="D20" s="215"/>
      <c r="E20" s="215"/>
      <c r="F20" s="215"/>
      <c r="G20" s="215"/>
      <c r="H20" s="215"/>
      <c r="I20" s="29">
        <f t="shared" si="3"/>
        <v>0</v>
      </c>
      <c r="J20" s="29">
        <f t="shared" si="4"/>
        <v>0</v>
      </c>
      <c r="K20" s="215"/>
      <c r="L20" s="216"/>
    </row>
    <row r="21" spans="1:12" ht="12.75" customHeight="1">
      <c r="A21" s="26" t="s">
        <v>312</v>
      </c>
      <c r="B21" s="94"/>
      <c r="C21" s="214"/>
      <c r="D21" s="215"/>
      <c r="E21" s="215"/>
      <c r="F21" s="215"/>
      <c r="G21" s="215"/>
      <c r="H21" s="215"/>
      <c r="I21" s="29">
        <f t="shared" si="3"/>
        <v>0</v>
      </c>
      <c r="J21" s="29">
        <f t="shared" si="4"/>
        <v>0</v>
      </c>
      <c r="K21" s="215"/>
      <c r="L21" s="216"/>
    </row>
    <row r="22" spans="1:12" ht="12.75" customHeight="1">
      <c r="A22" s="26" t="s">
        <v>28</v>
      </c>
      <c r="B22" s="94"/>
      <c r="C22" s="214"/>
      <c r="D22" s="215"/>
      <c r="E22" s="215"/>
      <c r="F22" s="215"/>
      <c r="G22" s="215"/>
      <c r="H22" s="215"/>
      <c r="I22" s="29">
        <f t="shared" si="3"/>
        <v>0</v>
      </c>
      <c r="J22" s="29">
        <f t="shared" si="4"/>
        <v>0</v>
      </c>
      <c r="K22" s="215"/>
      <c r="L22" s="216"/>
    </row>
    <row r="23" spans="1:12" ht="12.75" customHeight="1">
      <c r="A23" s="26" t="s">
        <v>29</v>
      </c>
      <c r="B23" s="94"/>
      <c r="C23" s="214"/>
      <c r="D23" s="215"/>
      <c r="E23" s="215"/>
      <c r="F23" s="215"/>
      <c r="G23" s="215"/>
      <c r="H23" s="215"/>
      <c r="I23" s="29">
        <f t="shared" si="3"/>
        <v>0</v>
      </c>
      <c r="J23" s="29">
        <f t="shared" si="4"/>
        <v>0</v>
      </c>
      <c r="K23" s="215"/>
      <c r="L23" s="216"/>
    </row>
    <row r="24" spans="1:12" ht="12.75" customHeight="1">
      <c r="A24" s="61" t="s">
        <v>158</v>
      </c>
      <c r="B24" s="113"/>
      <c r="C24" s="50">
        <f aca="true" t="shared" si="5" ref="C24:J24">SUM(C17:C23)</f>
        <v>0</v>
      </c>
      <c r="D24" s="49">
        <f t="shared" si="5"/>
        <v>0</v>
      </c>
      <c r="E24" s="49">
        <f t="shared" si="5"/>
        <v>0</v>
      </c>
      <c r="F24" s="49">
        <f t="shared" si="5"/>
        <v>0</v>
      </c>
      <c r="G24" s="49">
        <f t="shared" si="5"/>
        <v>0</v>
      </c>
      <c r="H24" s="49">
        <f t="shared" si="5"/>
        <v>0</v>
      </c>
      <c r="I24" s="49">
        <f t="shared" si="5"/>
        <v>0</v>
      </c>
      <c r="J24" s="49">
        <f t="shared" si="5"/>
        <v>0</v>
      </c>
      <c r="K24" s="49">
        <f>SUM(K17:K23)</f>
        <v>0</v>
      </c>
      <c r="L24" s="88">
        <f>SUM(L17:L23)</f>
        <v>0</v>
      </c>
    </row>
    <row r="25" spans="1:12" ht="12.75" customHeight="1">
      <c r="A25" s="61" t="s">
        <v>278</v>
      </c>
      <c r="B25" s="113"/>
      <c r="C25" s="50">
        <f aca="true" t="shared" si="6" ref="C25:J25">C14+C24</f>
        <v>0</v>
      </c>
      <c r="D25" s="49">
        <f t="shared" si="6"/>
        <v>0</v>
      </c>
      <c r="E25" s="49">
        <f t="shared" si="6"/>
        <v>0</v>
      </c>
      <c r="F25" s="49">
        <f t="shared" si="6"/>
        <v>0</v>
      </c>
      <c r="G25" s="49">
        <f t="shared" si="6"/>
        <v>0</v>
      </c>
      <c r="H25" s="49">
        <f t="shared" si="6"/>
        <v>0</v>
      </c>
      <c r="I25" s="49">
        <f t="shared" si="6"/>
        <v>0</v>
      </c>
      <c r="J25" s="49">
        <f t="shared" si="6"/>
        <v>0</v>
      </c>
      <c r="K25" s="49">
        <f>K14+K24</f>
        <v>0</v>
      </c>
      <c r="L25" s="88">
        <f>L14+L24</f>
        <v>0</v>
      </c>
    </row>
    <row r="26" spans="1:12" ht="4.5" customHeight="1">
      <c r="A26" s="27"/>
      <c r="B26" s="94"/>
      <c r="C26" s="30"/>
      <c r="D26" s="29"/>
      <c r="E26" s="29"/>
      <c r="F26" s="29"/>
      <c r="G26" s="29"/>
      <c r="H26" s="29"/>
      <c r="I26" s="29"/>
      <c r="J26" s="29"/>
      <c r="K26" s="29"/>
      <c r="L26" s="87"/>
    </row>
    <row r="27" spans="1:12" ht="12.75" customHeight="1">
      <c r="A27" s="60" t="s">
        <v>20</v>
      </c>
      <c r="B27" s="94"/>
      <c r="C27" s="30"/>
      <c r="D27" s="29"/>
      <c r="E27" s="29"/>
      <c r="F27" s="29"/>
      <c r="G27" s="29"/>
      <c r="H27" s="29"/>
      <c r="I27" s="29"/>
      <c r="J27" s="29"/>
      <c r="K27" s="29"/>
      <c r="L27" s="87"/>
    </row>
    <row r="28" spans="1:12" ht="12.75" customHeight="1">
      <c r="A28" s="60" t="s">
        <v>87</v>
      </c>
      <c r="B28" s="100"/>
      <c r="C28" s="30"/>
      <c r="D28" s="29"/>
      <c r="E28" s="29"/>
      <c r="F28" s="29"/>
      <c r="G28" s="29"/>
      <c r="H28" s="29"/>
      <c r="I28" s="29"/>
      <c r="J28" s="29"/>
      <c r="K28" s="29"/>
      <c r="L28" s="87"/>
    </row>
    <row r="29" spans="1:12" ht="12.75" customHeight="1">
      <c r="A29" s="26" t="s">
        <v>259</v>
      </c>
      <c r="B29" s="94">
        <v>1</v>
      </c>
      <c r="C29" s="214"/>
      <c r="D29" s="215"/>
      <c r="E29" s="215"/>
      <c r="F29" s="215"/>
      <c r="G29" s="215"/>
      <c r="H29" s="215"/>
      <c r="I29" s="29">
        <f>SUM(E29:H29)</f>
        <v>0</v>
      </c>
      <c r="J29" s="29">
        <f>IF(D29=0,C29+I29,D29+I29)</f>
        <v>0</v>
      </c>
      <c r="K29" s="215"/>
      <c r="L29" s="216"/>
    </row>
    <row r="30" spans="1:12" ht="12.75" customHeight="1">
      <c r="A30" s="26" t="s">
        <v>280</v>
      </c>
      <c r="B30" s="94"/>
      <c r="C30" s="214"/>
      <c r="D30" s="215"/>
      <c r="E30" s="215"/>
      <c r="F30" s="215"/>
      <c r="G30" s="215"/>
      <c r="H30" s="215"/>
      <c r="I30" s="29">
        <f>SUM(E30:H30)</f>
        <v>0</v>
      </c>
      <c r="J30" s="29">
        <f>IF(D30=0,C30+I30,D30+I30)</f>
        <v>0</v>
      </c>
      <c r="K30" s="215"/>
      <c r="L30" s="216"/>
    </row>
    <row r="31" spans="1:12" ht="12.75" customHeight="1">
      <c r="A31" s="26" t="s">
        <v>123</v>
      </c>
      <c r="B31" s="94"/>
      <c r="C31" s="214"/>
      <c r="D31" s="215"/>
      <c r="E31" s="215"/>
      <c r="F31" s="215"/>
      <c r="G31" s="215"/>
      <c r="H31" s="215"/>
      <c r="I31" s="29">
        <f>SUM(E31:H31)</f>
        <v>0</v>
      </c>
      <c r="J31" s="29">
        <f>IF(D31=0,C31+I31,D31+I31)</f>
        <v>0</v>
      </c>
      <c r="K31" s="215"/>
      <c r="L31" s="216"/>
    </row>
    <row r="32" spans="1:12" ht="12.75" customHeight="1">
      <c r="A32" s="26" t="s">
        <v>293</v>
      </c>
      <c r="B32" s="94"/>
      <c r="C32" s="214"/>
      <c r="D32" s="215"/>
      <c r="E32" s="215"/>
      <c r="F32" s="215"/>
      <c r="G32" s="215"/>
      <c r="H32" s="215"/>
      <c r="I32" s="29">
        <f>SUM(E32:H32)</f>
        <v>0</v>
      </c>
      <c r="J32" s="29">
        <f>IF(D32=0,C32+I32,D32+I32)</f>
        <v>0</v>
      </c>
      <c r="K32" s="215"/>
      <c r="L32" s="216"/>
    </row>
    <row r="33" spans="1:12" ht="12.75" customHeight="1">
      <c r="A33" s="26" t="s">
        <v>88</v>
      </c>
      <c r="B33" s="94"/>
      <c r="C33" s="214"/>
      <c r="D33" s="215"/>
      <c r="E33" s="215"/>
      <c r="F33" s="215"/>
      <c r="G33" s="215"/>
      <c r="H33" s="215"/>
      <c r="I33" s="29">
        <f>SUM(E33:H33)</f>
        <v>0</v>
      </c>
      <c r="J33" s="29">
        <f>IF(D33=0,C33+I33,D33+I33)</f>
        <v>0</v>
      </c>
      <c r="K33" s="215"/>
      <c r="L33" s="216"/>
    </row>
    <row r="34" spans="1:12" ht="12.75" customHeight="1">
      <c r="A34" s="61" t="s">
        <v>23</v>
      </c>
      <c r="B34" s="113"/>
      <c r="C34" s="50">
        <f aca="true" t="shared" si="7" ref="C34:J34">SUM(C29:C33)</f>
        <v>0</v>
      </c>
      <c r="D34" s="49">
        <f t="shared" si="7"/>
        <v>0</v>
      </c>
      <c r="E34" s="49">
        <f t="shared" si="7"/>
        <v>0</v>
      </c>
      <c r="F34" s="49">
        <f t="shared" si="7"/>
        <v>0</v>
      </c>
      <c r="G34" s="49">
        <f t="shared" si="7"/>
        <v>0</v>
      </c>
      <c r="H34" s="49">
        <f t="shared" si="7"/>
        <v>0</v>
      </c>
      <c r="I34" s="49">
        <f t="shared" si="7"/>
        <v>0</v>
      </c>
      <c r="J34" s="49">
        <f t="shared" si="7"/>
        <v>0</v>
      </c>
      <c r="K34" s="49">
        <f>SUM(K29:K33)</f>
        <v>0</v>
      </c>
      <c r="L34" s="88">
        <f>SUM(L29:L33)</f>
        <v>0</v>
      </c>
    </row>
    <row r="35" spans="1:12" ht="4.5" customHeight="1">
      <c r="A35" s="27"/>
      <c r="B35" s="94"/>
      <c r="C35" s="30"/>
      <c r="D35" s="29"/>
      <c r="E35" s="29"/>
      <c r="F35" s="29"/>
      <c r="G35" s="29"/>
      <c r="H35" s="29"/>
      <c r="I35" s="29"/>
      <c r="J35" s="29"/>
      <c r="K35" s="29"/>
      <c r="L35" s="87"/>
    </row>
    <row r="36" spans="1:12" ht="12.75" customHeight="1">
      <c r="A36" s="60" t="s">
        <v>21</v>
      </c>
      <c r="B36" s="94"/>
      <c r="C36" s="30"/>
      <c r="D36" s="29"/>
      <c r="E36" s="29"/>
      <c r="F36" s="29"/>
      <c r="G36" s="29"/>
      <c r="H36" s="29"/>
      <c r="I36" s="29"/>
      <c r="J36" s="29"/>
      <c r="K36" s="29"/>
      <c r="L36" s="87"/>
    </row>
    <row r="37" spans="1:12" ht="12.75" customHeight="1">
      <c r="A37" s="26" t="s">
        <v>280</v>
      </c>
      <c r="B37" s="94"/>
      <c r="C37" s="214"/>
      <c r="D37" s="215"/>
      <c r="E37" s="215"/>
      <c r="F37" s="215"/>
      <c r="G37" s="215"/>
      <c r="H37" s="215"/>
      <c r="I37" s="29">
        <f>SUM(E37:H37)</f>
        <v>0</v>
      </c>
      <c r="J37" s="29">
        <f>IF(D37=0,C37+I37,D37+I37)</f>
        <v>0</v>
      </c>
      <c r="K37" s="215"/>
      <c r="L37" s="216"/>
    </row>
    <row r="38" spans="1:12" ht="12.75" customHeight="1">
      <c r="A38" s="26" t="s">
        <v>88</v>
      </c>
      <c r="B38" s="94"/>
      <c r="C38" s="214"/>
      <c r="D38" s="215"/>
      <c r="E38" s="215"/>
      <c r="F38" s="215"/>
      <c r="G38" s="215"/>
      <c r="H38" s="215"/>
      <c r="I38" s="29">
        <f>SUM(E38:H38)</f>
        <v>0</v>
      </c>
      <c r="J38" s="29">
        <f>IF(D38=0,C38+I38,D38+I38)</f>
        <v>0</v>
      </c>
      <c r="K38" s="215"/>
      <c r="L38" s="216"/>
    </row>
    <row r="39" spans="1:12" ht="12.75" customHeight="1">
      <c r="A39" s="61" t="s">
        <v>22</v>
      </c>
      <c r="B39" s="113"/>
      <c r="C39" s="50">
        <f aca="true" t="shared" si="8" ref="C39:J39">SUM(C37:C38)</f>
        <v>0</v>
      </c>
      <c r="D39" s="49">
        <f t="shared" si="8"/>
        <v>0</v>
      </c>
      <c r="E39" s="49">
        <f t="shared" si="8"/>
        <v>0</v>
      </c>
      <c r="F39" s="49">
        <f t="shared" si="8"/>
        <v>0</v>
      </c>
      <c r="G39" s="49">
        <f t="shared" si="8"/>
        <v>0</v>
      </c>
      <c r="H39" s="49">
        <f t="shared" si="8"/>
        <v>0</v>
      </c>
      <c r="I39" s="49">
        <f t="shared" si="8"/>
        <v>0</v>
      </c>
      <c r="J39" s="49">
        <f t="shared" si="8"/>
        <v>0</v>
      </c>
      <c r="K39" s="49">
        <f>SUM(K37:K38)</f>
        <v>0</v>
      </c>
      <c r="L39" s="88">
        <f>SUM(L37:L38)</f>
        <v>0</v>
      </c>
    </row>
    <row r="40" spans="1:12" ht="12.75" customHeight="1">
      <c r="A40" s="61" t="s">
        <v>442</v>
      </c>
      <c r="B40" s="113"/>
      <c r="C40" s="50">
        <f aca="true" t="shared" si="9" ref="C40:L40">C34+C39</f>
        <v>0</v>
      </c>
      <c r="D40" s="49">
        <f t="shared" si="9"/>
        <v>0</v>
      </c>
      <c r="E40" s="49">
        <f t="shared" si="9"/>
        <v>0</v>
      </c>
      <c r="F40" s="49">
        <f t="shared" si="9"/>
        <v>0</v>
      </c>
      <c r="G40" s="49">
        <f t="shared" si="9"/>
        <v>0</v>
      </c>
      <c r="H40" s="49">
        <f t="shared" si="9"/>
        <v>0</v>
      </c>
      <c r="I40" s="49">
        <f t="shared" si="9"/>
        <v>0</v>
      </c>
      <c r="J40" s="49">
        <f t="shared" si="9"/>
        <v>0</v>
      </c>
      <c r="K40" s="49">
        <f t="shared" si="9"/>
        <v>0</v>
      </c>
      <c r="L40" s="88">
        <f t="shared" si="9"/>
        <v>0</v>
      </c>
    </row>
    <row r="41" spans="1:12" ht="4.5" customHeight="1">
      <c r="A41" s="27"/>
      <c r="B41" s="94"/>
      <c r="C41" s="30"/>
      <c r="D41" s="29"/>
      <c r="E41" s="29"/>
      <c r="F41" s="29"/>
      <c r="G41" s="29"/>
      <c r="H41" s="29"/>
      <c r="I41" s="29"/>
      <c r="J41" s="29"/>
      <c r="K41" s="29"/>
      <c r="L41" s="87"/>
    </row>
    <row r="42" spans="1:12" ht="12.75" customHeight="1">
      <c r="A42" s="61" t="s">
        <v>277</v>
      </c>
      <c r="B42" s="113">
        <v>2</v>
      </c>
      <c r="C42" s="50">
        <f aca="true" t="shared" si="10" ref="C42:J42">C25-C40</f>
        <v>0</v>
      </c>
      <c r="D42" s="49">
        <f t="shared" si="10"/>
        <v>0</v>
      </c>
      <c r="E42" s="49">
        <f t="shared" si="10"/>
        <v>0</v>
      </c>
      <c r="F42" s="49">
        <f t="shared" si="10"/>
        <v>0</v>
      </c>
      <c r="G42" s="49">
        <f>G25-G40</f>
        <v>0</v>
      </c>
      <c r="H42" s="49">
        <f t="shared" si="10"/>
        <v>0</v>
      </c>
      <c r="I42" s="49">
        <f t="shared" si="10"/>
        <v>0</v>
      </c>
      <c r="J42" s="49">
        <f t="shared" si="10"/>
        <v>0</v>
      </c>
      <c r="K42" s="49">
        <f>K25-K40</f>
        <v>0</v>
      </c>
      <c r="L42" s="88">
        <f>L25-L40</f>
        <v>0</v>
      </c>
    </row>
    <row r="43" spans="1:12" ht="4.5" customHeight="1">
      <c r="A43" s="27"/>
      <c r="B43" s="94"/>
      <c r="C43" s="30"/>
      <c r="D43" s="29"/>
      <c r="E43" s="29"/>
      <c r="F43" s="29"/>
      <c r="G43" s="29"/>
      <c r="H43" s="29"/>
      <c r="I43" s="29"/>
      <c r="J43" s="29"/>
      <c r="K43" s="29"/>
      <c r="L43" s="87"/>
    </row>
    <row r="44" spans="1:12" ht="12.75" customHeight="1">
      <c r="A44" s="60" t="s">
        <v>160</v>
      </c>
      <c r="B44" s="94"/>
      <c r="C44" s="30"/>
      <c r="D44" s="29"/>
      <c r="E44" s="29"/>
      <c r="F44" s="29"/>
      <c r="G44" s="29"/>
      <c r="H44" s="29"/>
      <c r="I44" s="29"/>
      <c r="J44" s="29"/>
      <c r="K44" s="29"/>
      <c r="L44" s="87"/>
    </row>
    <row r="45" spans="1:12" ht="12.75" customHeight="1">
      <c r="A45" s="26" t="s">
        <v>105</v>
      </c>
      <c r="B45" s="94"/>
      <c r="C45" s="214"/>
      <c r="D45" s="215"/>
      <c r="E45" s="215"/>
      <c r="F45" s="215"/>
      <c r="G45" s="215"/>
      <c r="H45" s="215"/>
      <c r="I45" s="29">
        <f>SUM(E45:H45)</f>
        <v>0</v>
      </c>
      <c r="J45" s="29">
        <f>IF(D45=0,C45+I45,D45+I45)</f>
        <v>0</v>
      </c>
      <c r="K45" s="215"/>
      <c r="L45" s="216"/>
    </row>
    <row r="46" spans="1:12" ht="12.75" customHeight="1">
      <c r="A46" s="26" t="s">
        <v>377</v>
      </c>
      <c r="B46" s="94"/>
      <c r="C46" s="214"/>
      <c r="D46" s="215"/>
      <c r="E46" s="215"/>
      <c r="F46" s="215"/>
      <c r="G46" s="215"/>
      <c r="H46" s="215"/>
      <c r="I46" s="29">
        <f>SUM(E46:H46)</f>
        <v>0</v>
      </c>
      <c r="J46" s="29">
        <f>IF(D46=0,C46+I46,D46+I46)</f>
        <v>0</v>
      </c>
      <c r="K46" s="215"/>
      <c r="L46" s="216"/>
    </row>
    <row r="47" spans="1:12" ht="12.75" customHeight="1">
      <c r="A47" s="26" t="s">
        <v>615</v>
      </c>
      <c r="B47" s="94"/>
      <c r="C47" s="214"/>
      <c r="D47" s="215"/>
      <c r="E47" s="215"/>
      <c r="F47" s="215"/>
      <c r="G47" s="215"/>
      <c r="H47" s="215"/>
      <c r="I47" s="29">
        <f>SUM(E47:H47)</f>
        <v>0</v>
      </c>
      <c r="J47" s="29">
        <f>IF(D47=0,C47+I47,D47+I47)</f>
        <v>0</v>
      </c>
      <c r="K47" s="215"/>
      <c r="L47" s="216"/>
    </row>
    <row r="48" spans="1:12" ht="12.75" customHeight="1">
      <c r="A48" s="35" t="s">
        <v>153</v>
      </c>
      <c r="B48" s="116">
        <v>2</v>
      </c>
      <c r="C48" s="37">
        <f aca="true" t="shared" si="11" ref="C48:H48">SUM(C45:C47)</f>
        <v>0</v>
      </c>
      <c r="D48" s="36">
        <f t="shared" si="11"/>
        <v>0</v>
      </c>
      <c r="E48" s="36">
        <f t="shared" si="11"/>
        <v>0</v>
      </c>
      <c r="F48" s="36">
        <f t="shared" si="11"/>
        <v>0</v>
      </c>
      <c r="G48" s="36">
        <f t="shared" si="11"/>
        <v>0</v>
      </c>
      <c r="H48" s="36">
        <f t="shared" si="11"/>
        <v>0</v>
      </c>
      <c r="I48" s="36">
        <f>SUM(I45:I46)</f>
        <v>0</v>
      </c>
      <c r="J48" s="36">
        <f>SUM(J45:J46)</f>
        <v>0</v>
      </c>
      <c r="K48" s="36">
        <f>SUM(K45:K47)</f>
        <v>0</v>
      </c>
      <c r="L48" s="115">
        <f>SUM(L45:L47)</f>
        <v>0</v>
      </c>
    </row>
    <row r="49" spans="1:10" ht="12.75" customHeight="1">
      <c r="A49" s="158" t="s">
        <v>176</v>
      </c>
      <c r="B49" s="44"/>
      <c r="C49" s="136"/>
      <c r="D49" s="136"/>
      <c r="E49" s="136"/>
      <c r="F49" s="136"/>
      <c r="G49" s="136"/>
      <c r="H49" s="136"/>
      <c r="I49" s="136"/>
      <c r="J49" s="136"/>
    </row>
    <row r="50" spans="1:10" ht="12.75" customHeight="1">
      <c r="A50" s="159" t="s">
        <v>436</v>
      </c>
      <c r="B50" s="159"/>
      <c r="C50" s="159"/>
      <c r="D50" s="159"/>
      <c r="E50" s="159"/>
      <c r="F50" s="159"/>
      <c r="G50" s="159"/>
      <c r="H50" s="159"/>
      <c r="I50" s="159"/>
      <c r="J50" s="159"/>
    </row>
    <row r="51" spans="1:10" ht="12.75" customHeight="1">
      <c r="A51" s="159" t="s">
        <v>112</v>
      </c>
      <c r="B51" s="159"/>
      <c r="C51" s="159"/>
      <c r="D51" s="159"/>
      <c r="E51" s="159"/>
      <c r="F51" s="159"/>
      <c r="G51" s="159"/>
      <c r="H51" s="159"/>
      <c r="I51" s="159"/>
      <c r="J51" s="159"/>
    </row>
    <row r="52" spans="1:10" ht="12.75" customHeight="1">
      <c r="A52" s="159" t="s">
        <v>438</v>
      </c>
      <c r="B52" s="159"/>
      <c r="C52" s="159"/>
      <c r="D52" s="159"/>
      <c r="E52" s="159"/>
      <c r="F52" s="159"/>
      <c r="G52" s="159"/>
      <c r="H52" s="159"/>
      <c r="I52" s="159"/>
      <c r="J52" s="159"/>
    </row>
    <row r="53" spans="1:10" ht="12.75" customHeight="1">
      <c r="A53" s="159" t="s">
        <v>439</v>
      </c>
      <c r="B53" s="159"/>
      <c r="C53" s="159"/>
      <c r="D53" s="159"/>
      <c r="E53" s="159"/>
      <c r="F53" s="159"/>
      <c r="G53" s="159"/>
      <c r="H53" s="159"/>
      <c r="I53" s="159"/>
      <c r="J53" s="159"/>
    </row>
    <row r="54" spans="1:10" ht="12.75" customHeight="1">
      <c r="A54" s="159" t="s">
        <v>232</v>
      </c>
      <c r="B54" s="159"/>
      <c r="C54" s="159"/>
      <c r="D54" s="159"/>
      <c r="E54" s="159"/>
      <c r="F54" s="159"/>
      <c r="G54" s="159"/>
      <c r="H54" s="159"/>
      <c r="I54" s="159"/>
      <c r="J54" s="159"/>
    </row>
    <row r="55" spans="1:10" ht="12.75" customHeight="1">
      <c r="A55" s="159" t="s">
        <v>233</v>
      </c>
      <c r="B55" s="159"/>
      <c r="C55" s="159"/>
      <c r="D55" s="159"/>
      <c r="E55" s="159"/>
      <c r="F55" s="159"/>
      <c r="G55" s="159"/>
      <c r="H55" s="159"/>
      <c r="I55" s="159"/>
      <c r="J55" s="159"/>
    </row>
    <row r="56" spans="1:10" ht="12.75" customHeight="1">
      <c r="A56" s="159" t="s">
        <v>234</v>
      </c>
      <c r="B56" s="44"/>
      <c r="C56" s="135"/>
      <c r="D56" s="135"/>
      <c r="E56" s="136"/>
      <c r="F56" s="136"/>
      <c r="G56" s="136"/>
      <c r="H56" s="136"/>
      <c r="I56" s="136"/>
      <c r="J56" s="136"/>
    </row>
    <row r="57" spans="1:12" ht="11.25" customHeight="1">
      <c r="A57" s="45" t="s">
        <v>248</v>
      </c>
      <c r="B57" s="44"/>
      <c r="C57" s="73">
        <f aca="true" t="shared" si="12" ref="C57:L57">C42-C48</f>
        <v>0</v>
      </c>
      <c r="D57" s="73">
        <f t="shared" si="12"/>
        <v>0</v>
      </c>
      <c r="E57" s="73">
        <f t="shared" si="12"/>
        <v>0</v>
      </c>
      <c r="F57" s="73">
        <f t="shared" si="12"/>
        <v>0</v>
      </c>
      <c r="G57" s="73">
        <f t="shared" si="12"/>
        <v>0</v>
      </c>
      <c r="H57" s="73">
        <f t="shared" si="12"/>
        <v>0</v>
      </c>
      <c r="I57" s="73">
        <f t="shared" si="12"/>
        <v>0</v>
      </c>
      <c r="J57" s="73">
        <f t="shared" si="12"/>
        <v>0</v>
      </c>
      <c r="K57" s="73">
        <f t="shared" si="12"/>
        <v>0</v>
      </c>
      <c r="L57" s="73">
        <f t="shared" si="12"/>
        <v>0</v>
      </c>
    </row>
    <row r="58" ht="11.25" customHeight="1">
      <c r="B58" s="20"/>
    </row>
    <row r="59" ht="11.25" customHeight="1">
      <c r="B59" s="20"/>
    </row>
    <row r="60" ht="11.25" customHeight="1">
      <c r="B60" s="20"/>
    </row>
    <row r="61" ht="11.25" customHeight="1">
      <c r="B61" s="20"/>
    </row>
    <row r="62" ht="11.25" customHeight="1">
      <c r="B62" s="20"/>
    </row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</sheetData>
  <sheetProtection/>
  <mergeCells count="3">
    <mergeCell ref="C2:J2"/>
    <mergeCell ref="A2:A4"/>
    <mergeCell ref="B2:B4"/>
  </mergeCells>
  <dataValidations count="1">
    <dataValidation type="whole" allowBlank="1" showInputMessage="1" showErrorMessage="1" sqref="C8:H13 K8:L13 C17:H23 K17:L23 C29:H33 K29:L33 C37:H38 K37:L38 C45:H47 K45:L47">
      <formula1>-999999999999</formula1>
      <formula2>999999999999</formula2>
    </dataValidation>
  </dataValidations>
  <printOptions horizontalCentered="1"/>
  <pageMargins left="0.35" right="0.17" top="0.79" bottom="0.62" header="0.5118110236220472" footer="0.42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9">
    <tabColor indexed="44"/>
    <pageSetUpPr fitToPage="1"/>
  </sheetPr>
  <dimension ref="A1:L52"/>
  <sheetViews>
    <sheetView showGridLines="0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23" sqref="F23"/>
    </sheetView>
  </sheetViews>
  <sheetFormatPr defaultColWidth="9.140625" defaultRowHeight="12.75"/>
  <cols>
    <col min="1" max="1" width="35.7109375" style="20" customWidth="1"/>
    <col min="2" max="2" width="3.140625" style="48" customWidth="1"/>
    <col min="3" max="12" width="8.7109375" style="20" customWidth="1"/>
    <col min="13" max="13" width="9.8515625" style="20" customWidth="1"/>
    <col min="14" max="14" width="9.57421875" style="20" customWidth="1"/>
    <col min="15" max="15" width="9.8515625" style="20" customWidth="1"/>
    <col min="16" max="18" width="9.57421875" style="20" customWidth="1"/>
    <col min="19" max="19" width="9.8515625" style="20" customWidth="1"/>
    <col min="20" max="22" width="9.57421875" style="20" customWidth="1"/>
    <col min="23" max="24" width="9.8515625" style="20" customWidth="1"/>
    <col min="25" max="16384" width="9.140625" style="20" customWidth="1"/>
  </cols>
  <sheetData>
    <row r="1" ht="13.5">
      <c r="A1" s="19" t="str">
        <f>MEAB4&amp;" - "&amp;Date</f>
        <v> - Table E5 Adjustments Budget - Cash Flows - 28/02/2010</v>
      </c>
    </row>
    <row r="2" spans="1:12" ht="38.25">
      <c r="A2" s="432" t="str">
        <f>desc</f>
        <v>Description</v>
      </c>
      <c r="B2" s="432" t="str">
        <f>head27</f>
        <v>Ref</v>
      </c>
      <c r="C2" s="431" t="str">
        <f>Head9</f>
        <v>Budget Year 2010/11</v>
      </c>
      <c r="D2" s="428"/>
      <c r="E2" s="428"/>
      <c r="F2" s="428"/>
      <c r="G2" s="428"/>
      <c r="H2" s="428"/>
      <c r="I2" s="428"/>
      <c r="J2" s="429"/>
      <c r="K2" s="21" t="str">
        <f>Head10</f>
        <v>Budget Year +1 2011/12</v>
      </c>
      <c r="L2" s="85" t="str">
        <f>Head11</f>
        <v>Budget Year +2 2012/13</v>
      </c>
    </row>
    <row r="3" spans="1:12" ht="25.5">
      <c r="A3" s="433"/>
      <c r="B3" s="433"/>
      <c r="C3" s="143" t="str">
        <f>Head6</f>
        <v>Original Budget</v>
      </c>
      <c r="D3" s="141" t="str">
        <f>Head54</f>
        <v>Prior Adjusted</v>
      </c>
      <c r="E3" s="141" t="str">
        <f>Head59</f>
        <v>Downward adjusts</v>
      </c>
      <c r="F3" s="141" t="str">
        <f>Head58</f>
        <v>Parent muni.</v>
      </c>
      <c r="G3" s="141" t="str">
        <f>Head53</f>
        <v>Unfore. Unavoid.</v>
      </c>
      <c r="H3" s="141" t="str">
        <f>Head50</f>
        <v>Other Adjusts.</v>
      </c>
      <c r="I3" s="155" t="str">
        <f>Head56</f>
        <v>Total Adjusts.</v>
      </c>
      <c r="J3" s="155" t="str">
        <f>Head7</f>
        <v>Adjusted Budget</v>
      </c>
      <c r="K3" s="108" t="str">
        <f>Head7</f>
        <v>Adjusted Budget</v>
      </c>
      <c r="L3" s="164" t="str">
        <f>Head7</f>
        <v>Adjusted Budget</v>
      </c>
    </row>
    <row r="4" spans="1:12" ht="12.75">
      <c r="A4" s="433"/>
      <c r="B4" s="433"/>
      <c r="C4" s="199"/>
      <c r="D4" s="200">
        <v>1</v>
      </c>
      <c r="E4" s="200">
        <v>2</v>
      </c>
      <c r="F4" s="200">
        <v>3</v>
      </c>
      <c r="G4" s="200">
        <v>4</v>
      </c>
      <c r="H4" s="200">
        <v>5</v>
      </c>
      <c r="I4" s="200">
        <v>6</v>
      </c>
      <c r="J4" s="200">
        <v>7</v>
      </c>
      <c r="K4" s="131"/>
      <c r="L4" s="132"/>
    </row>
    <row r="5" spans="1:12" ht="12.75">
      <c r="A5" s="127" t="s">
        <v>199</v>
      </c>
      <c r="B5" s="128"/>
      <c r="C5" s="201" t="s">
        <v>111</v>
      </c>
      <c r="D5" s="202" t="s">
        <v>325</v>
      </c>
      <c r="E5" s="202" t="s">
        <v>81</v>
      </c>
      <c r="F5" s="202" t="s">
        <v>37</v>
      </c>
      <c r="G5" s="204" t="s">
        <v>139</v>
      </c>
      <c r="H5" s="204" t="s">
        <v>12</v>
      </c>
      <c r="I5" s="204" t="s">
        <v>13</v>
      </c>
      <c r="J5" s="204" t="s">
        <v>14</v>
      </c>
      <c r="K5" s="134"/>
      <c r="L5" s="173"/>
    </row>
    <row r="6" spans="1:12" ht="12.75" customHeight="1">
      <c r="A6" s="60" t="s">
        <v>335</v>
      </c>
      <c r="B6" s="94"/>
      <c r="C6" s="30"/>
      <c r="D6" s="29"/>
      <c r="E6" s="29"/>
      <c r="F6" s="29"/>
      <c r="G6" s="29"/>
      <c r="H6" s="29"/>
      <c r="I6" s="29"/>
      <c r="J6" s="29"/>
      <c r="K6" s="29"/>
      <c r="L6" s="87"/>
    </row>
    <row r="7" spans="1:12" ht="12.75" customHeight="1">
      <c r="A7" s="60" t="s">
        <v>371</v>
      </c>
      <c r="B7" s="94"/>
      <c r="C7" s="30"/>
      <c r="D7" s="29"/>
      <c r="E7" s="29"/>
      <c r="F7" s="29"/>
      <c r="G7" s="29"/>
      <c r="H7" s="29"/>
      <c r="I7" s="29"/>
      <c r="J7" s="29"/>
      <c r="K7" s="29"/>
      <c r="L7" s="87"/>
    </row>
    <row r="8" spans="1:12" ht="12.75" customHeight="1">
      <c r="A8" s="26" t="s">
        <v>214</v>
      </c>
      <c r="B8" s="94"/>
      <c r="C8" s="214"/>
      <c r="D8" s="215"/>
      <c r="E8" s="215"/>
      <c r="F8" s="215"/>
      <c r="G8" s="215"/>
      <c r="H8" s="215"/>
      <c r="I8" s="29">
        <f>SUM(E8:H8)</f>
        <v>0</v>
      </c>
      <c r="J8" s="29">
        <f>IF(D8=0,C8+I8,D8+I8)</f>
        <v>0</v>
      </c>
      <c r="K8" s="215"/>
      <c r="L8" s="216"/>
    </row>
    <row r="9" spans="1:12" ht="12.75" customHeight="1">
      <c r="A9" s="26" t="s">
        <v>215</v>
      </c>
      <c r="B9" s="94"/>
      <c r="C9" s="214"/>
      <c r="D9" s="215"/>
      <c r="E9" s="215"/>
      <c r="F9" s="215"/>
      <c r="G9" s="215"/>
      <c r="H9" s="215"/>
      <c r="I9" s="29">
        <f>SUM(E9:H9)</f>
        <v>0</v>
      </c>
      <c r="J9" s="29">
        <f>IF(D9=0,C9+I9,D9+I9)</f>
        <v>0</v>
      </c>
      <c r="K9" s="215"/>
      <c r="L9" s="216"/>
    </row>
    <row r="10" spans="1:12" ht="12.75" customHeight="1">
      <c r="A10" s="26" t="s">
        <v>216</v>
      </c>
      <c r="B10" s="94"/>
      <c r="C10" s="214"/>
      <c r="D10" s="215"/>
      <c r="E10" s="215"/>
      <c r="F10" s="215"/>
      <c r="G10" s="215"/>
      <c r="H10" s="215"/>
      <c r="I10" s="29">
        <f>SUM(E10:H10)</f>
        <v>0</v>
      </c>
      <c r="J10" s="29">
        <f>IF(D10=0,C10+I10,D10+I10)</f>
        <v>0</v>
      </c>
      <c r="K10" s="215"/>
      <c r="L10" s="216"/>
    </row>
    <row r="11" spans="1:12" ht="12.75" customHeight="1">
      <c r="A11" s="26" t="s">
        <v>357</v>
      </c>
      <c r="B11" s="94"/>
      <c r="C11" s="214"/>
      <c r="D11" s="215"/>
      <c r="E11" s="215"/>
      <c r="F11" s="215"/>
      <c r="G11" s="215"/>
      <c r="H11" s="215"/>
      <c r="I11" s="29">
        <f>SUM(E11:H11)</f>
        <v>0</v>
      </c>
      <c r="J11" s="29">
        <f>IF(D11=0,C11+I11,D11+I11)</f>
        <v>0</v>
      </c>
      <c r="K11" s="215"/>
      <c r="L11" s="216"/>
    </row>
    <row r="12" spans="1:12" ht="12.75" customHeight="1">
      <c r="A12" s="26" t="s">
        <v>198</v>
      </c>
      <c r="B12" s="94"/>
      <c r="C12" s="214"/>
      <c r="D12" s="215"/>
      <c r="E12" s="215"/>
      <c r="F12" s="215"/>
      <c r="G12" s="215"/>
      <c r="H12" s="215"/>
      <c r="I12" s="29">
        <f>SUM(E12:H12)</f>
        <v>0</v>
      </c>
      <c r="J12" s="29">
        <f>IF(D12=0,C12+I12,D12+I12)</f>
        <v>0</v>
      </c>
      <c r="K12" s="215"/>
      <c r="L12" s="216"/>
    </row>
    <row r="13" spans="1:12" ht="12.75" customHeight="1">
      <c r="A13" s="60" t="s">
        <v>372</v>
      </c>
      <c r="B13" s="94"/>
      <c r="C13" s="289"/>
      <c r="D13" s="261"/>
      <c r="E13" s="261"/>
      <c r="F13" s="261"/>
      <c r="G13" s="261"/>
      <c r="H13" s="261"/>
      <c r="I13" s="243"/>
      <c r="J13" s="243"/>
      <c r="K13" s="261"/>
      <c r="L13" s="265"/>
    </row>
    <row r="14" spans="1:12" ht="12.75" customHeight="1">
      <c r="A14" s="26" t="s">
        <v>217</v>
      </c>
      <c r="B14" s="94"/>
      <c r="C14" s="419"/>
      <c r="D14" s="420"/>
      <c r="E14" s="420"/>
      <c r="F14" s="420"/>
      <c r="G14" s="420"/>
      <c r="H14" s="420"/>
      <c r="I14" s="29">
        <f>SUM(E14:H14)</f>
        <v>0</v>
      </c>
      <c r="J14" s="29">
        <f>IF(D14=0,C14+I14,D14+I14)</f>
        <v>0</v>
      </c>
      <c r="K14" s="420"/>
      <c r="L14" s="421"/>
    </row>
    <row r="15" spans="1:12" ht="12.75" customHeight="1">
      <c r="A15" s="26" t="s">
        <v>17</v>
      </c>
      <c r="B15" s="94"/>
      <c r="C15" s="214"/>
      <c r="D15" s="215"/>
      <c r="E15" s="215"/>
      <c r="F15" s="215"/>
      <c r="G15" s="215"/>
      <c r="H15" s="215"/>
      <c r="I15" s="29">
        <f>SUM(E15:H15)</f>
        <v>0</v>
      </c>
      <c r="J15" s="29">
        <f>IF(D15=0,C15+I15,D15+I15)</f>
        <v>0</v>
      </c>
      <c r="K15" s="215"/>
      <c r="L15" s="216"/>
    </row>
    <row r="16" spans="1:12" ht="12.75" customHeight="1">
      <c r="A16" s="26" t="s">
        <v>359</v>
      </c>
      <c r="B16" s="94"/>
      <c r="C16" s="214"/>
      <c r="D16" s="215"/>
      <c r="E16" s="215"/>
      <c r="F16" s="215"/>
      <c r="G16" s="215"/>
      <c r="H16" s="215"/>
      <c r="I16" s="29">
        <f>SUM(E16:H16)</f>
        <v>0</v>
      </c>
      <c r="J16" s="29">
        <f>IF(D16=0,C16+I16,D16+I16)</f>
        <v>0</v>
      </c>
      <c r="K16" s="215"/>
      <c r="L16" s="216"/>
    </row>
    <row r="17" spans="1:12" ht="12.75" customHeight="1">
      <c r="A17" s="59" t="s">
        <v>918</v>
      </c>
      <c r="B17" s="94"/>
      <c r="C17" s="214"/>
      <c r="D17" s="215"/>
      <c r="E17" s="215"/>
      <c r="F17" s="215"/>
      <c r="G17" s="215"/>
      <c r="H17" s="215"/>
      <c r="I17" s="29">
        <f>SUM(E17:H17)</f>
        <v>0</v>
      </c>
      <c r="J17" s="29">
        <f>IF(D17=0,C17+I17,D17+I17)</f>
        <v>0</v>
      </c>
      <c r="K17" s="215"/>
      <c r="L17" s="216"/>
    </row>
    <row r="18" spans="1:12" ht="12.75" customHeight="1">
      <c r="A18" s="61" t="s">
        <v>362</v>
      </c>
      <c r="B18" s="113"/>
      <c r="C18" s="50">
        <f aca="true" t="shared" si="0" ref="C18:I18">SUM(C8:C17)</f>
        <v>0</v>
      </c>
      <c r="D18" s="49">
        <f t="shared" si="0"/>
        <v>0</v>
      </c>
      <c r="E18" s="49">
        <f t="shared" si="0"/>
        <v>0</v>
      </c>
      <c r="F18" s="49">
        <f t="shared" si="0"/>
        <v>0</v>
      </c>
      <c r="G18" s="49">
        <f t="shared" si="0"/>
        <v>0</v>
      </c>
      <c r="H18" s="49">
        <f t="shared" si="0"/>
        <v>0</v>
      </c>
      <c r="I18" s="49">
        <f t="shared" si="0"/>
        <v>0</v>
      </c>
      <c r="J18" s="49">
        <f>SUM(J8:J17)</f>
        <v>0</v>
      </c>
      <c r="K18" s="49">
        <f>SUM(K8:K17)</f>
        <v>0</v>
      </c>
      <c r="L18" s="88">
        <f>SUM(L8:L17)</f>
        <v>0</v>
      </c>
    </row>
    <row r="19" spans="1:12" ht="4.5" customHeight="1">
      <c r="A19" s="27"/>
      <c r="B19" s="94"/>
      <c r="C19" s="30"/>
      <c r="D19" s="29"/>
      <c r="E19" s="29"/>
      <c r="F19" s="29"/>
      <c r="G19" s="29"/>
      <c r="H19" s="29"/>
      <c r="I19" s="29"/>
      <c r="J19" s="29"/>
      <c r="K19" s="29"/>
      <c r="L19" s="87"/>
    </row>
    <row r="20" spans="1:12" ht="12.75" customHeight="1">
      <c r="A20" s="60" t="s">
        <v>249</v>
      </c>
      <c r="B20" s="94"/>
      <c r="C20" s="30"/>
      <c r="D20" s="29"/>
      <c r="E20" s="29"/>
      <c r="F20" s="29"/>
      <c r="G20" s="29"/>
      <c r="H20" s="29"/>
      <c r="I20" s="29"/>
      <c r="J20" s="29"/>
      <c r="K20" s="29"/>
      <c r="L20" s="87"/>
    </row>
    <row r="21" spans="1:12" ht="12.75" customHeight="1">
      <c r="A21" s="60" t="s">
        <v>371</v>
      </c>
      <c r="B21" s="94"/>
      <c r="C21" s="30"/>
      <c r="D21" s="29"/>
      <c r="E21" s="29"/>
      <c r="F21" s="29"/>
      <c r="G21" s="29"/>
      <c r="H21" s="29"/>
      <c r="I21" s="29"/>
      <c r="J21" s="29"/>
      <c r="K21" s="29"/>
      <c r="L21" s="87"/>
    </row>
    <row r="22" spans="1:12" ht="12.75" customHeight="1">
      <c r="A22" s="26" t="s">
        <v>393</v>
      </c>
      <c r="B22" s="94"/>
      <c r="C22" s="214"/>
      <c r="D22" s="215"/>
      <c r="E22" s="215"/>
      <c r="F22" s="215"/>
      <c r="G22" s="215"/>
      <c r="H22" s="215"/>
      <c r="I22" s="29">
        <f>SUM(E22:H22)</f>
        <v>0</v>
      </c>
      <c r="J22" s="29">
        <f>IF(D22=0,C22+I22,D22+I22)</f>
        <v>0</v>
      </c>
      <c r="K22" s="215"/>
      <c r="L22" s="216"/>
    </row>
    <row r="23" spans="1:12" ht="12.75" customHeight="1">
      <c r="A23" s="26" t="s">
        <v>6</v>
      </c>
      <c r="B23" s="94"/>
      <c r="C23" s="214"/>
      <c r="D23" s="215"/>
      <c r="E23" s="215"/>
      <c r="F23" s="215"/>
      <c r="G23" s="215"/>
      <c r="H23" s="215"/>
      <c r="I23" s="29">
        <f>SUM(E23:H23)</f>
        <v>0</v>
      </c>
      <c r="J23" s="29">
        <f>IF(D23=0,C23+I23,D23+I23)</f>
        <v>0</v>
      </c>
      <c r="K23" s="215"/>
      <c r="L23" s="216"/>
    </row>
    <row r="24" spans="1:12" ht="12.75" customHeight="1">
      <c r="A24" s="26" t="s">
        <v>360</v>
      </c>
      <c r="B24" s="100"/>
      <c r="C24" s="214"/>
      <c r="D24" s="215"/>
      <c r="E24" s="215"/>
      <c r="F24" s="215"/>
      <c r="G24" s="215"/>
      <c r="H24" s="215"/>
      <c r="I24" s="29">
        <f>SUM(E24:H24)</f>
        <v>0</v>
      </c>
      <c r="J24" s="29">
        <f>IF(D24=0,C24+I24,D24+I24)</f>
        <v>0</v>
      </c>
      <c r="K24" s="215"/>
      <c r="L24" s="216"/>
    </row>
    <row r="25" spans="1:12" ht="12.75" customHeight="1">
      <c r="A25" s="26" t="s">
        <v>361</v>
      </c>
      <c r="B25" s="94"/>
      <c r="C25" s="214"/>
      <c r="D25" s="215"/>
      <c r="E25" s="215"/>
      <c r="F25" s="215"/>
      <c r="G25" s="215"/>
      <c r="H25" s="215"/>
      <c r="I25" s="29">
        <f>SUM(E25:H25)</f>
        <v>0</v>
      </c>
      <c r="J25" s="29">
        <f>IF(D25=0,C25+I25,D25+I25)</f>
        <v>0</v>
      </c>
      <c r="K25" s="215"/>
      <c r="L25" s="216"/>
    </row>
    <row r="26" spans="1:12" ht="12.75" customHeight="1">
      <c r="A26" s="60" t="s">
        <v>372</v>
      </c>
      <c r="B26" s="94"/>
      <c r="C26" s="30"/>
      <c r="D26" s="29"/>
      <c r="E26" s="29"/>
      <c r="F26" s="29"/>
      <c r="G26" s="29"/>
      <c r="H26" s="29"/>
      <c r="I26" s="29"/>
      <c r="J26" s="29"/>
      <c r="K26" s="29"/>
      <c r="L26" s="87"/>
    </row>
    <row r="27" spans="1:12" ht="12.75" customHeight="1">
      <c r="A27" s="26" t="s">
        <v>218</v>
      </c>
      <c r="B27" s="94"/>
      <c r="C27" s="214"/>
      <c r="D27" s="215"/>
      <c r="E27" s="215"/>
      <c r="F27" s="215"/>
      <c r="G27" s="215"/>
      <c r="H27" s="215"/>
      <c r="I27" s="29">
        <f>SUM(E27:H27)</f>
        <v>0</v>
      </c>
      <c r="J27" s="29">
        <f>IF(D27=0,C27+I27,D27+I27)</f>
        <v>0</v>
      </c>
      <c r="K27" s="215"/>
      <c r="L27" s="216"/>
    </row>
    <row r="28" spans="1:12" ht="12.75" customHeight="1">
      <c r="A28" s="61" t="s">
        <v>363</v>
      </c>
      <c r="B28" s="113"/>
      <c r="C28" s="50">
        <f aca="true" t="shared" si="1" ref="C28:L28">SUM(C22:C27)</f>
        <v>0</v>
      </c>
      <c r="D28" s="49">
        <f t="shared" si="1"/>
        <v>0</v>
      </c>
      <c r="E28" s="49">
        <f t="shared" si="1"/>
        <v>0</v>
      </c>
      <c r="F28" s="49">
        <f t="shared" si="1"/>
        <v>0</v>
      </c>
      <c r="G28" s="49">
        <f t="shared" si="1"/>
        <v>0</v>
      </c>
      <c r="H28" s="49">
        <f t="shared" si="1"/>
        <v>0</v>
      </c>
      <c r="I28" s="49">
        <f t="shared" si="1"/>
        <v>0</v>
      </c>
      <c r="J28" s="49">
        <f t="shared" si="1"/>
        <v>0</v>
      </c>
      <c r="K28" s="49">
        <f t="shared" si="1"/>
        <v>0</v>
      </c>
      <c r="L28" s="88">
        <f t="shared" si="1"/>
        <v>0</v>
      </c>
    </row>
    <row r="29" spans="1:12" ht="4.5" customHeight="1">
      <c r="A29" s="27"/>
      <c r="B29" s="94"/>
      <c r="C29" s="30"/>
      <c r="D29" s="29"/>
      <c r="E29" s="29"/>
      <c r="F29" s="29"/>
      <c r="G29" s="29"/>
      <c r="H29" s="29"/>
      <c r="I29" s="29"/>
      <c r="J29" s="29"/>
      <c r="K29" s="29"/>
      <c r="L29" s="87"/>
    </row>
    <row r="30" spans="1:12" ht="12.75" customHeight="1">
      <c r="A30" s="60" t="s">
        <v>258</v>
      </c>
      <c r="B30" s="94"/>
      <c r="C30" s="30"/>
      <c r="D30" s="29"/>
      <c r="E30" s="29"/>
      <c r="F30" s="29"/>
      <c r="G30" s="29"/>
      <c r="H30" s="29"/>
      <c r="I30" s="29"/>
      <c r="J30" s="29"/>
      <c r="K30" s="29"/>
      <c r="L30" s="87"/>
    </row>
    <row r="31" spans="1:12" ht="12.75" customHeight="1">
      <c r="A31" s="60" t="s">
        <v>371</v>
      </c>
      <c r="B31" s="94"/>
      <c r="C31" s="30"/>
      <c r="D31" s="29"/>
      <c r="E31" s="29"/>
      <c r="F31" s="29"/>
      <c r="G31" s="29"/>
      <c r="H31" s="29"/>
      <c r="I31" s="29"/>
      <c r="J31" s="29"/>
      <c r="K31" s="29"/>
      <c r="L31" s="87"/>
    </row>
    <row r="32" spans="1:12" ht="12.75" customHeight="1">
      <c r="A32" s="26" t="s">
        <v>374</v>
      </c>
      <c r="B32" s="94"/>
      <c r="C32" s="214"/>
      <c r="D32" s="215"/>
      <c r="E32" s="215"/>
      <c r="F32" s="215"/>
      <c r="G32" s="215"/>
      <c r="H32" s="215"/>
      <c r="I32" s="29">
        <f>SUM(E32:H32)</f>
        <v>0</v>
      </c>
      <c r="J32" s="29">
        <f>IF(D32=0,C32+I32,D32+I32)</f>
        <v>0</v>
      </c>
      <c r="K32" s="215"/>
      <c r="L32" s="216"/>
    </row>
    <row r="33" spans="1:12" ht="12.75" customHeight="1">
      <c r="A33" s="26" t="s">
        <v>422</v>
      </c>
      <c r="B33" s="94"/>
      <c r="C33" s="214"/>
      <c r="D33" s="215"/>
      <c r="E33" s="215"/>
      <c r="F33" s="215"/>
      <c r="G33" s="215"/>
      <c r="H33" s="215"/>
      <c r="I33" s="29">
        <f>SUM(E33:H33)</f>
        <v>0</v>
      </c>
      <c r="J33" s="29">
        <f>IF(D33=0,C33+I33,D33+I33)</f>
        <v>0</v>
      </c>
      <c r="K33" s="215"/>
      <c r="L33" s="216"/>
    </row>
    <row r="34" spans="1:12" ht="12.75" customHeight="1">
      <c r="A34" s="26" t="s">
        <v>919</v>
      </c>
      <c r="B34" s="94"/>
      <c r="C34" s="214"/>
      <c r="D34" s="215"/>
      <c r="E34" s="215"/>
      <c r="F34" s="215"/>
      <c r="G34" s="215"/>
      <c r="H34" s="215"/>
      <c r="I34" s="29">
        <f>SUM(E34:H34)</f>
        <v>0</v>
      </c>
      <c r="J34" s="29">
        <f>IF(D34=0,C34+I34,D34+I34)</f>
        <v>0</v>
      </c>
      <c r="K34" s="215"/>
      <c r="L34" s="216"/>
    </row>
    <row r="35" spans="1:12" ht="12.75" customHeight="1">
      <c r="A35" s="60" t="s">
        <v>372</v>
      </c>
      <c r="B35" s="94"/>
      <c r="C35" s="30"/>
      <c r="D35" s="29"/>
      <c r="E35" s="29"/>
      <c r="F35" s="29"/>
      <c r="G35" s="29"/>
      <c r="H35" s="29"/>
      <c r="I35" s="29"/>
      <c r="J35" s="29"/>
      <c r="K35" s="29"/>
      <c r="L35" s="87"/>
    </row>
    <row r="36" spans="1:12" ht="12.75" customHeight="1">
      <c r="A36" s="26" t="s">
        <v>373</v>
      </c>
      <c r="B36" s="94"/>
      <c r="C36" s="214"/>
      <c r="D36" s="215"/>
      <c r="E36" s="215"/>
      <c r="F36" s="215"/>
      <c r="G36" s="215"/>
      <c r="H36" s="215"/>
      <c r="I36" s="29">
        <f>SUM(E36:H36)</f>
        <v>0</v>
      </c>
      <c r="J36" s="29">
        <f>IF(D36=0,C36+I36,D36+I36)</f>
        <v>0</v>
      </c>
      <c r="K36" s="215"/>
      <c r="L36" s="216"/>
    </row>
    <row r="37" spans="1:12" ht="12.75" customHeight="1">
      <c r="A37" s="61" t="s">
        <v>364</v>
      </c>
      <c r="B37" s="113"/>
      <c r="C37" s="50">
        <f>SUM(C32:C36)</f>
        <v>0</v>
      </c>
      <c r="D37" s="49">
        <f aca="true" t="shared" si="2" ref="D37:L37">SUM(D32:D36)</f>
        <v>0</v>
      </c>
      <c r="E37" s="49">
        <f t="shared" si="2"/>
        <v>0</v>
      </c>
      <c r="F37" s="49">
        <f t="shared" si="2"/>
        <v>0</v>
      </c>
      <c r="G37" s="49">
        <f t="shared" si="2"/>
        <v>0</v>
      </c>
      <c r="H37" s="49">
        <f t="shared" si="2"/>
        <v>0</v>
      </c>
      <c r="I37" s="49">
        <f t="shared" si="2"/>
        <v>0</v>
      </c>
      <c r="J37" s="49">
        <f t="shared" si="2"/>
        <v>0</v>
      </c>
      <c r="K37" s="49">
        <f t="shared" si="2"/>
        <v>0</v>
      </c>
      <c r="L37" s="88">
        <f t="shared" si="2"/>
        <v>0</v>
      </c>
    </row>
    <row r="38" spans="1:12" ht="4.5" customHeight="1">
      <c r="A38" s="27"/>
      <c r="B38" s="94"/>
      <c r="C38" s="30"/>
      <c r="D38" s="29"/>
      <c r="E38" s="29"/>
      <c r="F38" s="29"/>
      <c r="G38" s="29"/>
      <c r="H38" s="29"/>
      <c r="I38" s="29"/>
      <c r="J38" s="29"/>
      <c r="K38" s="29"/>
      <c r="L38" s="87"/>
    </row>
    <row r="39" spans="1:12" ht="12.75" customHeight="1">
      <c r="A39" s="61" t="s">
        <v>375</v>
      </c>
      <c r="B39" s="113"/>
      <c r="C39" s="50">
        <f aca="true" t="shared" si="3" ref="C39:L39">C18+C28+C37</f>
        <v>0</v>
      </c>
      <c r="D39" s="49">
        <f t="shared" si="3"/>
        <v>0</v>
      </c>
      <c r="E39" s="49">
        <f t="shared" si="3"/>
        <v>0</v>
      </c>
      <c r="F39" s="49">
        <f t="shared" si="3"/>
        <v>0</v>
      </c>
      <c r="G39" s="49">
        <f t="shared" si="3"/>
        <v>0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9">
        <f t="shared" si="3"/>
        <v>0</v>
      </c>
      <c r="L39" s="88">
        <f t="shared" si="3"/>
        <v>0</v>
      </c>
    </row>
    <row r="40" spans="1:12" ht="12.75" customHeight="1">
      <c r="A40" s="26" t="s">
        <v>337</v>
      </c>
      <c r="B40" s="94">
        <v>8</v>
      </c>
      <c r="C40" s="30">
        <f>C41-C39</f>
        <v>0</v>
      </c>
      <c r="D40" s="29">
        <f>C41</f>
        <v>0</v>
      </c>
      <c r="E40" s="29">
        <f>D41</f>
        <v>0</v>
      </c>
      <c r="F40" s="29">
        <f>$E$40</f>
        <v>0</v>
      </c>
      <c r="G40" s="29">
        <f>$E$40</f>
        <v>0</v>
      </c>
      <c r="H40" s="29">
        <f>$E$40</f>
        <v>0</v>
      </c>
      <c r="I40" s="29">
        <f>$E$40</f>
        <v>0</v>
      </c>
      <c r="J40" s="29">
        <f>$E$40</f>
        <v>0</v>
      </c>
      <c r="K40" s="29">
        <f>J41</f>
        <v>0</v>
      </c>
      <c r="L40" s="87">
        <f>K41</f>
        <v>0</v>
      </c>
    </row>
    <row r="41" spans="1:12" ht="12.75" customHeight="1">
      <c r="A41" s="82" t="s">
        <v>279</v>
      </c>
      <c r="B41" s="74">
        <v>8</v>
      </c>
      <c r="C41" s="70">
        <f>'E4-FinPos'!C8+'E4-FinPos'!C9-'E4-FinPos'!C29</f>
        <v>0</v>
      </c>
      <c r="D41" s="69">
        <f aca="true" t="shared" si="4" ref="D41:L41">D39+D40</f>
        <v>0</v>
      </c>
      <c r="E41" s="69">
        <f t="shared" si="4"/>
        <v>0</v>
      </c>
      <c r="F41" s="69">
        <f t="shared" si="4"/>
        <v>0</v>
      </c>
      <c r="G41" s="69">
        <f t="shared" si="4"/>
        <v>0</v>
      </c>
      <c r="H41" s="69">
        <f t="shared" si="4"/>
        <v>0</v>
      </c>
      <c r="I41" s="69">
        <f t="shared" si="4"/>
        <v>0</v>
      </c>
      <c r="J41" s="69">
        <f t="shared" si="4"/>
        <v>0</v>
      </c>
      <c r="K41" s="69">
        <f t="shared" si="4"/>
        <v>0</v>
      </c>
      <c r="L41" s="105">
        <f t="shared" si="4"/>
        <v>0</v>
      </c>
    </row>
    <row r="42" spans="1:12" ht="12.75" customHeight="1">
      <c r="A42" s="38" t="s">
        <v>176</v>
      </c>
      <c r="B42" s="44"/>
      <c r="C42" s="55"/>
      <c r="D42" s="55"/>
      <c r="E42" s="53"/>
      <c r="F42" s="53"/>
      <c r="G42" s="53"/>
      <c r="H42" s="53"/>
      <c r="I42" s="53"/>
      <c r="J42" s="53"/>
      <c r="K42" s="53"/>
      <c r="L42" s="53"/>
    </row>
    <row r="43" spans="1:12" ht="12.75" customHeight="1">
      <c r="A43" s="159" t="s">
        <v>436</v>
      </c>
      <c r="B43" s="44"/>
      <c r="C43" s="55"/>
      <c r="D43" s="55"/>
      <c r="E43" s="53"/>
      <c r="F43" s="53"/>
      <c r="G43" s="53"/>
      <c r="H43" s="53"/>
      <c r="I43" s="53"/>
      <c r="J43" s="53"/>
      <c r="K43" s="53"/>
      <c r="L43" s="53"/>
    </row>
    <row r="44" spans="1:12" ht="12.75" customHeight="1">
      <c r="A44" s="159" t="s">
        <v>112</v>
      </c>
      <c r="B44" s="44"/>
      <c r="C44" s="55"/>
      <c r="D44" s="55"/>
      <c r="E44" s="53"/>
      <c r="F44" s="53"/>
      <c r="G44" s="53"/>
      <c r="H44" s="53"/>
      <c r="I44" s="53"/>
      <c r="J44" s="53"/>
      <c r="K44" s="53"/>
      <c r="L44" s="53"/>
    </row>
    <row r="45" spans="1:12" ht="12.75" customHeight="1">
      <c r="A45" s="159" t="s">
        <v>438</v>
      </c>
      <c r="B45" s="44"/>
      <c r="C45" s="55"/>
      <c r="D45" s="55"/>
      <c r="E45" s="53"/>
      <c r="F45" s="53"/>
      <c r="G45" s="53"/>
      <c r="H45" s="53"/>
      <c r="I45" s="53"/>
      <c r="J45" s="53"/>
      <c r="K45" s="53"/>
      <c r="L45" s="53"/>
    </row>
    <row r="46" spans="1:12" ht="12.75" customHeight="1">
      <c r="A46" s="159" t="s">
        <v>439</v>
      </c>
      <c r="B46" s="44"/>
      <c r="C46" s="55"/>
      <c r="D46" s="55"/>
      <c r="E46" s="53"/>
      <c r="F46" s="53"/>
      <c r="G46" s="53"/>
      <c r="H46" s="53"/>
      <c r="I46" s="53"/>
      <c r="J46" s="53"/>
      <c r="K46" s="53"/>
      <c r="L46" s="53"/>
    </row>
    <row r="47" spans="1:12" ht="12.75" customHeight="1">
      <c r="A47" s="159" t="s">
        <v>232</v>
      </c>
      <c r="B47" s="44"/>
      <c r="C47" s="55"/>
      <c r="D47" s="55"/>
      <c r="E47" s="53"/>
      <c r="F47" s="53"/>
      <c r="G47" s="53"/>
      <c r="H47" s="53"/>
      <c r="I47" s="53"/>
      <c r="J47" s="53"/>
      <c r="K47" s="53"/>
      <c r="L47" s="53"/>
    </row>
    <row r="48" spans="1:12" ht="12.75" customHeight="1">
      <c r="A48" s="159" t="s">
        <v>233</v>
      </c>
      <c r="B48" s="44"/>
      <c r="C48" s="55"/>
      <c r="D48" s="55"/>
      <c r="E48" s="53"/>
      <c r="F48" s="53"/>
      <c r="G48" s="53"/>
      <c r="H48" s="53"/>
      <c r="I48" s="53"/>
      <c r="J48" s="53"/>
      <c r="K48" s="53"/>
      <c r="L48" s="53"/>
    </row>
    <row r="49" spans="1:12" ht="12.75" customHeight="1">
      <c r="A49" s="159" t="s">
        <v>234</v>
      </c>
      <c r="B49" s="44"/>
      <c r="C49" s="55"/>
      <c r="D49" s="55"/>
      <c r="E49" s="53"/>
      <c r="F49" s="53"/>
      <c r="G49" s="53"/>
      <c r="H49" s="53"/>
      <c r="I49" s="53"/>
      <c r="J49" s="53"/>
      <c r="K49" s="53"/>
      <c r="L49" s="53"/>
    </row>
    <row r="50" spans="1:12" ht="12.75" customHeight="1">
      <c r="A50" s="314" t="s">
        <v>592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1" spans="1:12" ht="12.75" customHeight="1">
      <c r="A51" s="45" t="s">
        <v>141</v>
      </c>
      <c r="B51" s="39"/>
      <c r="C51" s="28">
        <f>'E4-FinPos'!C8+'E4-FinPos'!C9-'E4-FinPos'!C29</f>
        <v>0</v>
      </c>
      <c r="D51" s="28">
        <f>'E4-FinPos'!D8+'E4-FinPos'!D9-'E4-FinPos'!D29</f>
        <v>0</v>
      </c>
      <c r="E51" s="28"/>
      <c r="F51" s="28"/>
      <c r="G51" s="28"/>
      <c r="H51" s="28"/>
      <c r="I51" s="28"/>
      <c r="J51" s="28">
        <f>'E4-FinPos'!J8+'E4-FinPos'!J9-'E4-FinPos'!J29</f>
        <v>0</v>
      </c>
      <c r="K51" s="28">
        <f>'E4-FinPos'!K8+'E4-FinPos'!K9-'E4-FinPos'!K29</f>
        <v>0</v>
      </c>
      <c r="L51" s="28">
        <f>'E4-FinPos'!L8+'E4-FinPos'!L9-'E4-FinPos'!L29</f>
        <v>0</v>
      </c>
    </row>
    <row r="52" spans="1:12" ht="11.25" customHeight="1">
      <c r="A52" s="45"/>
      <c r="B52" s="44"/>
      <c r="C52" s="45"/>
      <c r="D52" s="45"/>
      <c r="E52" s="46"/>
      <c r="F52" s="46"/>
      <c r="G52" s="46"/>
      <c r="H52" s="46"/>
      <c r="I52" s="46"/>
      <c r="J52" s="46"/>
      <c r="K52" s="46"/>
      <c r="L52" s="46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</sheetData>
  <sheetProtection/>
  <mergeCells count="3">
    <mergeCell ref="C2:J2"/>
    <mergeCell ref="A2:A4"/>
    <mergeCell ref="B2:B4"/>
  </mergeCells>
  <dataValidations count="1">
    <dataValidation type="whole" allowBlank="1" showInputMessage="1" showErrorMessage="1" sqref="C8:H12 K8:L12 C14:H17 K14:L17 C22:H25 K22:L25 C27:H27 K27:L27 C32:H34 K32:L34 C36:H36 K36:L36">
      <formula1>-999999999999</formula1>
      <formula2>999999999999</formula2>
    </dataValidation>
  </dataValidations>
  <printOptions horizontalCentered="1"/>
  <pageMargins left="0.36" right="0.17" top="0.79" bottom="0.59" header="0.5118110236220472" footer="0.41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 budget regulation testing</dc:title>
  <dc:subject>eThekwini version</dc:subject>
  <dc:creator>Nigel Graves</dc:creator>
  <cp:keywords/>
  <dc:description/>
  <cp:lastModifiedBy>Elsabe Rossouw</cp:lastModifiedBy>
  <cp:lastPrinted>2008-05-26T09:53:30Z</cp:lastPrinted>
  <dcterms:created xsi:type="dcterms:W3CDTF">2004-04-07T16:19:08Z</dcterms:created>
  <dcterms:modified xsi:type="dcterms:W3CDTF">2014-03-19T07:55:10Z</dcterms:modified>
  <cp:category/>
  <cp:version/>
  <cp:contentType/>
  <cp:contentStatus/>
</cp:coreProperties>
</file>